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28595A5-F492-411B-A2DB-1D4839FEB827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P36" i="1"/>
  <c r="R25" i="1"/>
  <c r="P33" i="1"/>
  <c r="F42" i="1" l="1"/>
  <c r="G42" i="1"/>
  <c r="H42" i="1"/>
  <c r="I42" i="1"/>
  <c r="J42" i="1"/>
  <c r="K42" i="1"/>
  <c r="L42" i="1"/>
  <c r="M42" i="1"/>
  <c r="N42" i="1"/>
  <c r="O42" i="1"/>
  <c r="P42" i="1"/>
  <c r="E42" i="1"/>
  <c r="E44" i="1" s="1"/>
  <c r="E12" i="1"/>
  <c r="E14" i="1"/>
  <c r="F12" i="1"/>
  <c r="F14" i="1"/>
  <c r="G12" i="1"/>
  <c r="G14" i="1"/>
  <c r="F44" i="1" l="1"/>
  <c r="L31" i="1"/>
  <c r="P38" i="1" l="1"/>
  <c r="O36" i="1" l="1"/>
  <c r="N36" i="1"/>
  <c r="M36" i="1"/>
  <c r="L36" i="1"/>
  <c r="K36" i="1"/>
  <c r="J36" i="1"/>
  <c r="I36" i="1"/>
  <c r="H36" i="1"/>
  <c r="G36" i="1"/>
  <c r="F36" i="1"/>
  <c r="E36" i="1"/>
  <c r="E40" i="1"/>
  <c r="O38" i="1"/>
  <c r="N38" i="1"/>
  <c r="M38" i="1"/>
  <c r="L38" i="1"/>
  <c r="K38" i="1"/>
  <c r="J38" i="1"/>
  <c r="I38" i="1"/>
  <c r="H38" i="1"/>
  <c r="G38" i="1"/>
  <c r="F38" i="1"/>
  <c r="E38" i="1"/>
  <c r="R35" i="1"/>
  <c r="R14" i="1"/>
  <c r="Q14" i="1" s="1"/>
  <c r="R12" i="1"/>
  <c r="Q12" i="1" s="1"/>
  <c r="R11" i="1"/>
  <c r="Q11" i="1" s="1"/>
  <c r="R10" i="1"/>
  <c r="Q10" i="1" s="1"/>
  <c r="R5" i="1"/>
  <c r="R6" i="1"/>
  <c r="R7" i="1"/>
  <c r="R8" i="1"/>
  <c r="R9" i="1"/>
  <c r="R4" i="1"/>
  <c r="Q5" i="1"/>
  <c r="Q6" i="1"/>
  <c r="Q7" i="1"/>
  <c r="Q8" i="1"/>
  <c r="Q9" i="1"/>
  <c r="Q4" i="1"/>
  <c r="R36" i="1" l="1"/>
  <c r="R37" i="1" s="1"/>
  <c r="R31" i="1"/>
  <c r="Q31" i="1" s="1"/>
  <c r="R30" i="1"/>
  <c r="Q30" i="1" s="1"/>
  <c r="R29" i="1"/>
  <c r="Q29" i="1" s="1"/>
  <c r="R19" i="1"/>
  <c r="Q19" i="1" s="1"/>
  <c r="R18" i="1"/>
  <c r="Q18" i="1" s="1"/>
  <c r="R28" i="1"/>
  <c r="Q28" i="1" s="1"/>
  <c r="R17" i="1" l="1"/>
  <c r="Q17" i="1" s="1"/>
  <c r="R23" i="1" l="1"/>
  <c r="Q23" i="1" s="1"/>
  <c r="R22" i="1"/>
  <c r="Q22" i="1" s="1"/>
  <c r="R32" i="1"/>
  <c r="Q32" i="1" s="1"/>
  <c r="R33" i="1"/>
  <c r="Q33" i="1" s="1"/>
  <c r="R24" i="1"/>
  <c r="Q24" i="1" s="1"/>
  <c r="R26" i="1"/>
  <c r="Q26" i="1" s="1"/>
  <c r="R21" i="1"/>
  <c r="Q21" i="1" s="1"/>
  <c r="R20" i="1"/>
  <c r="Q20" i="1" s="1"/>
  <c r="R27" i="1"/>
  <c r="Q27" i="1" s="1"/>
  <c r="Q25" i="1"/>
</calcChain>
</file>

<file path=xl/sharedStrings.xml><?xml version="1.0" encoding="utf-8"?>
<sst xmlns="http://schemas.openxmlformats.org/spreadsheetml/2006/main" count="86" uniqueCount="64">
  <si>
    <t>Наименование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</si>
  <si>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</si>
  <si>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</si>
  <si>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</si>
  <si>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</si>
  <si>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</si>
  <si>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</si>
  <si>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</si>
  <si>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</si>
  <si>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</si>
  <si>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</si>
  <si>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</si>
  <si>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</si>
  <si>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 xml:space="preserve"> </t>
  </si>
  <si>
    <t>Расход эл энергии</t>
  </si>
  <si>
    <t>Квартиры, кВт</t>
  </si>
  <si>
    <t>ОДН, кВт</t>
  </si>
  <si>
    <t>Расоход теплоснабжение</t>
  </si>
  <si>
    <t xml:space="preserve">Показатели финансово-хозяйственной деятельности </t>
  </si>
  <si>
    <t>Отопление, Гкал</t>
  </si>
  <si>
    <t>Вид</t>
  </si>
  <si>
    <t>1 очередь</t>
  </si>
  <si>
    <t>2 очередь</t>
  </si>
  <si>
    <t>Договора на техническое обслуживание общедомовых систем</t>
  </si>
  <si>
    <t>Среднее значение</t>
  </si>
  <si>
    <t>1. Обслуживание ворот</t>
  </si>
  <si>
    <t>ООО "Модус"</t>
  </si>
  <si>
    <t>2. Обслуживание калиток</t>
  </si>
  <si>
    <t>3. Обслуживание ВДГО</t>
  </si>
  <si>
    <t>ООО "Вершина"</t>
  </si>
  <si>
    <t>4. Обслуживание лифтов</t>
  </si>
  <si>
    <t>ООО "Высота"</t>
  </si>
  <si>
    <t>ИП Морозов О.В.</t>
  </si>
  <si>
    <t>Потребление ресурсов</t>
  </si>
  <si>
    <t>Исполнение договоров на ТО</t>
  </si>
  <si>
    <t>Счет ТСН</t>
  </si>
  <si>
    <t>счет кап.ремонта</t>
  </si>
  <si>
    <t>6. Обслуживание ГИС ЖКХ</t>
  </si>
  <si>
    <t>ООО "Технология и сервис</t>
  </si>
  <si>
    <t>Очередь</t>
  </si>
  <si>
    <t>7. Аварийно-диспетчерская служба</t>
  </si>
  <si>
    <t>Поступление и расходы</t>
  </si>
  <si>
    <t>Фонд оплаты труда</t>
  </si>
  <si>
    <t>план</t>
  </si>
  <si>
    <t>факт</t>
  </si>
  <si>
    <t>Содержание и обслуживание ОДИ</t>
  </si>
  <si>
    <t>Расходы на ОДН</t>
  </si>
  <si>
    <t>26300 руб/ежемесячно</t>
  </si>
  <si>
    <t>1500 руб/ежемесячно</t>
  </si>
  <si>
    <t>Поступление на р/счета</t>
  </si>
  <si>
    <t>ООО "АДС"</t>
  </si>
  <si>
    <t>ИТОГО за год</t>
  </si>
  <si>
    <t>Итого расходы</t>
  </si>
  <si>
    <t>Расход водоснабжение (только ОДН)</t>
  </si>
  <si>
    <t>Нежилые пом, кВт</t>
  </si>
  <si>
    <t>1и 2  очередь (м3)</t>
  </si>
  <si>
    <t>Водоотведение (только ОДН)</t>
  </si>
  <si>
    <t>1 и 2 очередь (м3)</t>
  </si>
  <si>
    <t>Экономия за 2023 г.</t>
  </si>
  <si>
    <t>2320 руб/ежемесячно</t>
  </si>
  <si>
    <t>1270 руб/ежемесячно</t>
  </si>
  <si>
    <t>10924 руб/ежемесячно</t>
  </si>
  <si>
    <t>15000 руб/ежемесячно</t>
  </si>
  <si>
    <t>5. Обслуживание тепловых узлов (2 шт) и повысительных насосных станций (2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</si>
</sst>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0" fontId="1" fillId="6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/>
    <xf numFmtId="2" fontId="0" fillId="0" borderId="14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6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B10" zoomScale="85" zoomScaleNormal="85" workbookViewId="0">
      <selection activeCell="K30" sqref="K30"/>
    </sheetView>
  </sheetViews>
  <sheetFormatPr defaultRowHeight="14.4" x14ac:dyDescent="0.3"/>
  <cols>
    <col min="1" max="1" width="18.5546875" customWidth="1"/>
    <col min="2" max="2" width="38.33203125" customWidth="1"/>
    <col min="3" max="3" width="20.44140625" customWidth="1"/>
    <col min="4" max="4" width="21.6640625" customWidth="1"/>
    <col min="17" max="17" width="18.88671875" customWidth="1"/>
    <col min="18" max="18" width="19.88671875" customWidth="1"/>
  </cols>
  <sheetData>
    <row r="1" spans="1:32" ht="27" customHeight="1" x14ac:dyDescent="0.3">
      <c r="C1" s="81" t="s">
        <v>18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32" x14ac:dyDescent="0.3">
      <c r="E2" s="79">
        <v>2023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32" ht="15" thickBot="1" x14ac:dyDescent="0.35">
      <c r="B3" s="32" t="s">
        <v>0</v>
      </c>
      <c r="C3" s="32" t="s">
        <v>20</v>
      </c>
      <c r="D3" s="32" t="s">
        <v>39</v>
      </c>
      <c r="E3" s="32" t="s">
        <v>1</v>
      </c>
      <c r="F3" s="32" t="s">
        <v>2</v>
      </c>
      <c r="G3" s="32" t="s">
        <v>3</v>
      </c>
      <c r="H3" s="32" t="s">
        <v>4</v>
      </c>
      <c r="I3" s="32" t="s">
        <v>5</v>
      </c>
      <c r="J3" s="32" t="s">
        <v>6</v>
      </c>
      <c r="K3" s="32" t="s">
        <v>7</v>
      </c>
      <c r="L3" s="32" t="s">
        <v>8</v>
      </c>
      <c r="M3" s="32" t="s">
        <v>9</v>
      </c>
      <c r="N3" s="32" t="s">
        <v>10</v>
      </c>
      <c r="O3" s="32" t="s">
        <v>11</v>
      </c>
      <c r="P3" s="32" t="s">
        <v>12</v>
      </c>
      <c r="Q3" s="32" t="s">
        <v>24</v>
      </c>
      <c r="R3" s="32" t="s">
        <v>51</v>
      </c>
    </row>
    <row r="4" spans="1:32" ht="15" customHeight="1" x14ac:dyDescent="0.3">
      <c r="A4" s="76" t="s">
        <v>33</v>
      </c>
      <c r="B4" s="74" t="s">
        <v>14</v>
      </c>
      <c r="C4" s="61" t="s">
        <v>15</v>
      </c>
      <c r="D4" s="34" t="s">
        <v>21</v>
      </c>
      <c r="E4" s="35">
        <v>20418</v>
      </c>
      <c r="F4" s="36">
        <v>14610.73</v>
      </c>
      <c r="G4" s="37">
        <v>17677.259999999998</v>
      </c>
      <c r="H4" s="35">
        <v>15153.21</v>
      </c>
      <c r="I4" s="36">
        <v>16940.47</v>
      </c>
      <c r="J4" s="37">
        <v>16252.63</v>
      </c>
      <c r="K4" s="35">
        <v>19362.53</v>
      </c>
      <c r="L4" s="36">
        <v>17643.150000000001</v>
      </c>
      <c r="M4" s="37">
        <v>20415.41</v>
      </c>
      <c r="N4" s="35">
        <v>16268.68</v>
      </c>
      <c r="O4" s="36">
        <v>16578</v>
      </c>
      <c r="P4" s="37"/>
      <c r="Q4" s="47">
        <f>SUM(E4:P4)/12</f>
        <v>15943.339166666665</v>
      </c>
      <c r="R4" s="38">
        <f>SUM(E4:P4)</f>
        <v>191320.06999999998</v>
      </c>
    </row>
    <row r="5" spans="1:32" ht="15" customHeight="1" x14ac:dyDescent="0.3">
      <c r="A5" s="77"/>
      <c r="B5" s="80"/>
      <c r="C5" s="62"/>
      <c r="D5" s="5" t="s">
        <v>22</v>
      </c>
      <c r="E5" s="13">
        <v>21263.57</v>
      </c>
      <c r="F5" s="14">
        <v>22373.119999999999</v>
      </c>
      <c r="G5" s="15">
        <v>14395.67</v>
      </c>
      <c r="H5" s="13">
        <v>17518.169999999998</v>
      </c>
      <c r="I5" s="14">
        <v>18314.66</v>
      </c>
      <c r="J5" s="15">
        <v>17160.29</v>
      </c>
      <c r="K5" s="13">
        <v>19683.25</v>
      </c>
      <c r="L5" s="14">
        <v>20205.79</v>
      </c>
      <c r="M5" s="15">
        <v>20271.82</v>
      </c>
      <c r="N5" s="13">
        <v>18118.61</v>
      </c>
      <c r="O5" s="14">
        <v>20452</v>
      </c>
      <c r="P5" s="15"/>
      <c r="Q5" s="49">
        <f t="shared" ref="Q5:Q9" si="0">SUM(E5:P5)/12</f>
        <v>17479.745833333334</v>
      </c>
      <c r="R5" s="39">
        <f t="shared" ref="R5:R9" si="1">SUM(E5:P5)</f>
        <v>209756.95</v>
      </c>
    </row>
    <row r="6" spans="1:32" ht="15" customHeight="1" x14ac:dyDescent="0.3">
      <c r="A6" s="77"/>
      <c r="B6" s="80"/>
      <c r="C6" s="63" t="s">
        <v>54</v>
      </c>
      <c r="D6" s="5" t="s">
        <v>21</v>
      </c>
      <c r="E6" s="13">
        <v>2948.86</v>
      </c>
      <c r="F6" s="14">
        <v>1432.39</v>
      </c>
      <c r="G6" s="15">
        <v>1034.18</v>
      </c>
      <c r="H6" s="13">
        <v>1645.67</v>
      </c>
      <c r="I6" s="14">
        <v>2249.2399999999998</v>
      </c>
      <c r="J6" s="15">
        <v>2380.36</v>
      </c>
      <c r="K6" s="13">
        <v>2119.66</v>
      </c>
      <c r="L6" s="14">
        <v>2038.73</v>
      </c>
      <c r="M6" s="15">
        <v>2057.4299999999998</v>
      </c>
      <c r="N6" s="13">
        <v>2499</v>
      </c>
      <c r="O6" s="14">
        <v>2307</v>
      </c>
      <c r="P6" s="15"/>
      <c r="Q6" s="49">
        <f t="shared" si="0"/>
        <v>1892.71</v>
      </c>
      <c r="R6" s="39">
        <f t="shared" si="1"/>
        <v>22712.52</v>
      </c>
    </row>
    <row r="7" spans="1:32" ht="15" customHeight="1" x14ac:dyDescent="0.3">
      <c r="A7" s="77"/>
      <c r="B7" s="80"/>
      <c r="C7" s="62"/>
      <c r="D7" s="5" t="s">
        <v>22</v>
      </c>
      <c r="E7" s="13">
        <v>214.28</v>
      </c>
      <c r="F7" s="14">
        <v>299.33999999999997</v>
      </c>
      <c r="G7" s="15">
        <v>8937.0499999999993</v>
      </c>
      <c r="H7" s="13">
        <v>388.34</v>
      </c>
      <c r="I7" s="14">
        <v>205.28</v>
      </c>
      <c r="J7" s="15">
        <v>201.3</v>
      </c>
      <c r="K7" s="13">
        <v>267.3</v>
      </c>
      <c r="L7" s="14">
        <v>57.35</v>
      </c>
      <c r="M7" s="15">
        <v>174.3</v>
      </c>
      <c r="N7" s="13">
        <v>169</v>
      </c>
      <c r="O7" s="14">
        <v>169</v>
      </c>
      <c r="P7" s="15"/>
      <c r="Q7" s="49">
        <f t="shared" si="0"/>
        <v>923.54499999999996</v>
      </c>
      <c r="R7" s="39">
        <f t="shared" si="1"/>
        <v>11082.539999999999</v>
      </c>
    </row>
    <row r="8" spans="1:32" ht="15" customHeight="1" x14ac:dyDescent="0.3">
      <c r="A8" s="77"/>
      <c r="B8" s="80"/>
      <c r="C8" s="63" t="s">
        <v>16</v>
      </c>
      <c r="D8" s="5" t="s">
        <v>21</v>
      </c>
      <c r="E8" s="13">
        <v>561.28</v>
      </c>
      <c r="F8" s="14">
        <v>6150.49</v>
      </c>
      <c r="G8" s="15">
        <v>3386.56</v>
      </c>
      <c r="H8" s="13">
        <v>6396.12</v>
      </c>
      <c r="I8" s="14">
        <v>2594.29</v>
      </c>
      <c r="J8" s="15">
        <v>2367.0100000000002</v>
      </c>
      <c r="K8" s="13">
        <v>7118.81</v>
      </c>
      <c r="L8" s="14">
        <v>6569.12</v>
      </c>
      <c r="M8" s="15">
        <v>-1747</v>
      </c>
      <c r="N8" s="13">
        <v>3423</v>
      </c>
      <c r="O8" s="14">
        <v>4780</v>
      </c>
      <c r="P8" s="15">
        <v>4035</v>
      </c>
      <c r="Q8" s="49">
        <f t="shared" si="0"/>
        <v>3802.89</v>
      </c>
      <c r="R8" s="39">
        <f t="shared" si="1"/>
        <v>45634.68</v>
      </c>
    </row>
    <row r="9" spans="1:32" ht="15" customHeight="1" thickBot="1" x14ac:dyDescent="0.35">
      <c r="A9" s="77"/>
      <c r="B9" s="75"/>
      <c r="C9" s="64"/>
      <c r="D9" s="40" t="s">
        <v>22</v>
      </c>
      <c r="E9" s="41">
        <v>7496.87</v>
      </c>
      <c r="F9" s="42">
        <v>2667.2</v>
      </c>
      <c r="G9" s="43">
        <v>97.28</v>
      </c>
      <c r="H9" s="41">
        <v>5838.49</v>
      </c>
      <c r="I9" s="42">
        <v>2070.06</v>
      </c>
      <c r="J9" s="43">
        <v>3228.41</v>
      </c>
      <c r="K9" s="41">
        <v>7423.45</v>
      </c>
      <c r="L9" s="42">
        <v>4034.87</v>
      </c>
      <c r="M9" s="43">
        <v>-2065</v>
      </c>
      <c r="N9" s="41">
        <v>2287</v>
      </c>
      <c r="O9" s="42">
        <v>1862</v>
      </c>
      <c r="P9" s="43">
        <v>3870</v>
      </c>
      <c r="Q9" s="50">
        <f t="shared" si="0"/>
        <v>3234.2191666666672</v>
      </c>
      <c r="R9" s="45">
        <f t="shared" si="1"/>
        <v>38810.630000000005</v>
      </c>
    </row>
    <row r="10" spans="1:32" ht="15" customHeight="1" x14ac:dyDescent="0.3">
      <c r="A10" s="77"/>
      <c r="B10" s="82" t="s">
        <v>17</v>
      </c>
      <c r="C10" s="65" t="s">
        <v>19</v>
      </c>
      <c r="D10" s="31" t="s">
        <v>21</v>
      </c>
      <c r="E10" s="17">
        <v>220.5</v>
      </c>
      <c r="F10" s="18">
        <v>231.1</v>
      </c>
      <c r="G10" s="19">
        <v>169.5</v>
      </c>
      <c r="H10" s="17">
        <v>141.4</v>
      </c>
      <c r="I10" s="18">
        <v>30.2</v>
      </c>
      <c r="J10" s="19">
        <v>0</v>
      </c>
      <c r="K10" s="17">
        <v>0</v>
      </c>
      <c r="L10" s="18">
        <v>0</v>
      </c>
      <c r="M10" s="19">
        <v>23.2</v>
      </c>
      <c r="N10" s="17">
        <v>84.2</v>
      </c>
      <c r="O10" s="18">
        <v>141.30000000000001</v>
      </c>
      <c r="P10" s="19"/>
      <c r="Q10" s="51">
        <f>R10/12</f>
        <v>86.783333333333346</v>
      </c>
      <c r="R10" s="48">
        <f>SUM(E10:P10)</f>
        <v>1041.4000000000001</v>
      </c>
    </row>
    <row r="11" spans="1:32" ht="15" customHeight="1" thickBot="1" x14ac:dyDescent="0.35">
      <c r="A11" s="77"/>
      <c r="B11" s="83"/>
      <c r="C11" s="66"/>
      <c r="D11" s="40" t="s">
        <v>22</v>
      </c>
      <c r="E11" s="41">
        <v>236.04</v>
      </c>
      <c r="F11" s="42">
        <v>254.17</v>
      </c>
      <c r="G11" s="43">
        <v>184</v>
      </c>
      <c r="H11" s="41">
        <v>143.6</v>
      </c>
      <c r="I11" s="42">
        <v>28.6</v>
      </c>
      <c r="J11" s="43">
        <v>0</v>
      </c>
      <c r="K11" s="41">
        <v>0</v>
      </c>
      <c r="L11" s="42">
        <v>0</v>
      </c>
      <c r="M11" s="43">
        <v>15.9</v>
      </c>
      <c r="N11" s="41">
        <v>91.2</v>
      </c>
      <c r="O11" s="42">
        <v>153.6</v>
      </c>
      <c r="P11" s="43"/>
      <c r="Q11" s="50">
        <f>R11/12</f>
        <v>92.259166666666673</v>
      </c>
      <c r="R11" s="48">
        <f>SUM(E11:P11)</f>
        <v>1107.1100000000001</v>
      </c>
    </row>
    <row r="12" spans="1:32" ht="15" customHeight="1" thickBot="1" x14ac:dyDescent="0.35">
      <c r="A12" s="77"/>
      <c r="B12" s="74" t="s">
        <v>53</v>
      </c>
      <c r="C12" s="84" t="s">
        <v>55</v>
      </c>
      <c r="D12" s="85"/>
      <c r="E12" s="35">
        <f>177+18</f>
        <v>195</v>
      </c>
      <c r="F12" s="36">
        <f>287+35</f>
        <v>322</v>
      </c>
      <c r="G12" s="37">
        <f>22+222</f>
        <v>244</v>
      </c>
      <c r="H12" s="35">
        <v>201</v>
      </c>
      <c r="I12" s="36">
        <v>265</v>
      </c>
      <c r="J12" s="37">
        <v>176</v>
      </c>
      <c r="K12" s="35">
        <v>151</v>
      </c>
      <c r="L12" s="36">
        <v>236</v>
      </c>
      <c r="M12" s="37">
        <v>56</v>
      </c>
      <c r="N12" s="35">
        <v>265</v>
      </c>
      <c r="O12" s="36">
        <v>987</v>
      </c>
      <c r="P12" s="37"/>
      <c r="Q12" s="50">
        <f>R12/12</f>
        <v>258.16666666666669</v>
      </c>
      <c r="R12" s="38">
        <f>SUM(E12:P12)</f>
        <v>3098</v>
      </c>
    </row>
    <row r="13" spans="1:32" ht="15" customHeight="1" thickBot="1" x14ac:dyDescent="0.35">
      <c r="A13" s="77"/>
      <c r="B13" s="75"/>
      <c r="C13" s="87"/>
      <c r="D13" s="88"/>
      <c r="E13" s="41"/>
      <c r="F13" s="42"/>
      <c r="G13" s="43"/>
      <c r="H13" s="41"/>
      <c r="I13" s="42"/>
      <c r="J13" s="43"/>
      <c r="K13" s="41"/>
      <c r="L13" s="42"/>
      <c r="M13" s="43"/>
      <c r="N13" s="41"/>
      <c r="O13" s="42"/>
      <c r="P13" s="43"/>
      <c r="Q13" s="44"/>
      <c r="R13" s="45"/>
    </row>
    <row r="14" spans="1:32" s="1" customFormat="1" ht="18.75" customHeight="1" thickBot="1" x14ac:dyDescent="0.35">
      <c r="A14" s="77"/>
      <c r="B14" s="74" t="s">
        <v>56</v>
      </c>
      <c r="C14" s="84" t="s">
        <v>57</v>
      </c>
      <c r="D14" s="85"/>
      <c r="E14" s="35">
        <f>156+92</f>
        <v>248</v>
      </c>
      <c r="F14" s="36">
        <f>285+76</f>
        <v>361</v>
      </c>
      <c r="G14" s="37">
        <f>143+218</f>
        <v>361</v>
      </c>
      <c r="H14" s="35">
        <v>201</v>
      </c>
      <c r="I14" s="36">
        <v>265</v>
      </c>
      <c r="J14" s="37">
        <v>209</v>
      </c>
      <c r="K14" s="35">
        <v>124</v>
      </c>
      <c r="L14" s="36">
        <v>276</v>
      </c>
      <c r="M14" s="37">
        <v>66</v>
      </c>
      <c r="N14" s="35">
        <v>339</v>
      </c>
      <c r="O14" s="36">
        <v>957</v>
      </c>
      <c r="P14" s="37"/>
      <c r="Q14" s="50">
        <f>R14/12</f>
        <v>283.91666666666669</v>
      </c>
      <c r="R14" s="38">
        <f>SUM(E14:P14)</f>
        <v>3407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s="1" customFormat="1" ht="18.75" customHeight="1" thickBot="1" x14ac:dyDescent="0.35">
      <c r="A15" s="78"/>
      <c r="B15" s="75"/>
      <c r="C15" s="86"/>
      <c r="D15" s="86"/>
      <c r="E15" s="41"/>
      <c r="F15" s="42"/>
      <c r="G15" s="43"/>
      <c r="H15" s="41"/>
      <c r="I15" s="42"/>
      <c r="J15" s="43"/>
      <c r="K15" s="41"/>
      <c r="L15" s="42"/>
      <c r="M15" s="43"/>
      <c r="N15" s="41"/>
      <c r="O15" s="42"/>
      <c r="P15" s="43"/>
      <c r="Q15" s="44"/>
      <c r="R15" s="45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4.4" customHeight="1" x14ac:dyDescent="0.3">
      <c r="A16" s="58" t="s">
        <v>34</v>
      </c>
      <c r="B16" s="67" t="s">
        <v>23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33"/>
      <c r="R16" s="46"/>
      <c r="S16" s="9"/>
      <c r="T16" s="9"/>
      <c r="U16" s="9" t="s">
        <v>13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21" ht="14.4" customHeight="1" x14ac:dyDescent="0.3">
      <c r="A17" s="59"/>
      <c r="B17" s="1" t="s">
        <v>25</v>
      </c>
      <c r="C17" s="3" t="s">
        <v>26</v>
      </c>
      <c r="D17" s="4" t="s">
        <v>59</v>
      </c>
      <c r="E17" s="13">
        <v>2320</v>
      </c>
      <c r="F17" s="13">
        <v>2320</v>
      </c>
      <c r="G17" s="13">
        <v>2320</v>
      </c>
      <c r="H17" s="13">
        <v>2320</v>
      </c>
      <c r="I17" s="13">
        <v>2320</v>
      </c>
      <c r="J17" s="13">
        <v>2320</v>
      </c>
      <c r="K17" s="13">
        <v>2320</v>
      </c>
      <c r="L17" s="13">
        <v>2320</v>
      </c>
      <c r="M17" s="13">
        <v>2320</v>
      </c>
      <c r="N17" s="13">
        <v>2320</v>
      </c>
      <c r="O17" s="13">
        <v>2320</v>
      </c>
      <c r="P17" s="13">
        <v>2320</v>
      </c>
      <c r="Q17" s="21">
        <f t="shared" ref="Q17:Q19" si="2">SUM(R17/12)</f>
        <v>2320</v>
      </c>
      <c r="R17" s="20">
        <f t="shared" ref="R17:R19" si="3">SUM(E17:P17)</f>
        <v>27840</v>
      </c>
    </row>
    <row r="18" spans="1:21" ht="14.4" customHeight="1" x14ac:dyDescent="0.3">
      <c r="A18" s="59"/>
      <c r="B18" s="1" t="s">
        <v>27</v>
      </c>
      <c r="C18" s="3" t="s">
        <v>26</v>
      </c>
      <c r="D18" s="4" t="s">
        <v>60</v>
      </c>
      <c r="E18" s="13">
        <v>1270</v>
      </c>
      <c r="F18" s="13">
        <v>1270</v>
      </c>
      <c r="G18" s="13">
        <v>1270</v>
      </c>
      <c r="H18" s="13">
        <v>1270</v>
      </c>
      <c r="I18" s="13">
        <v>1270</v>
      </c>
      <c r="J18" s="13">
        <v>1270</v>
      </c>
      <c r="K18" s="13">
        <v>1270</v>
      </c>
      <c r="L18" s="13">
        <v>1270</v>
      </c>
      <c r="M18" s="13">
        <v>1270</v>
      </c>
      <c r="N18" s="13">
        <v>1270</v>
      </c>
      <c r="O18" s="13">
        <v>1270</v>
      </c>
      <c r="P18" s="13">
        <v>1270</v>
      </c>
      <c r="Q18" s="21">
        <f t="shared" si="2"/>
        <v>1270</v>
      </c>
      <c r="R18" s="20">
        <f t="shared" si="3"/>
        <v>15240</v>
      </c>
    </row>
    <row r="19" spans="1:21" ht="14.4" customHeight="1" x14ac:dyDescent="0.3">
      <c r="A19" s="59"/>
      <c r="B19" s="1" t="s">
        <v>28</v>
      </c>
      <c r="C19" s="3" t="s">
        <v>29</v>
      </c>
      <c r="D19" s="4" t="s">
        <v>61</v>
      </c>
      <c r="E19" s="13">
        <v>10924</v>
      </c>
      <c r="F19" s="13">
        <v>10924</v>
      </c>
      <c r="G19" s="13">
        <v>10924</v>
      </c>
      <c r="H19" s="13">
        <v>10924</v>
      </c>
      <c r="I19" s="13">
        <v>10924</v>
      </c>
      <c r="J19" s="13">
        <v>10924</v>
      </c>
      <c r="K19" s="13">
        <v>10924</v>
      </c>
      <c r="L19" s="13">
        <v>10924</v>
      </c>
      <c r="M19" s="13">
        <v>10924</v>
      </c>
      <c r="N19" s="13">
        <v>10924</v>
      </c>
      <c r="O19" s="13">
        <v>10924</v>
      </c>
      <c r="P19" s="13">
        <v>10924</v>
      </c>
      <c r="Q19" s="21">
        <f t="shared" si="2"/>
        <v>10924</v>
      </c>
      <c r="R19" s="20">
        <f t="shared" si="3"/>
        <v>131088</v>
      </c>
      <c r="T19" t="s">
        <v>13</v>
      </c>
      <c r="U19" t="s">
        <v>13</v>
      </c>
    </row>
    <row r="20" spans="1:21" ht="14.4" customHeight="1" x14ac:dyDescent="0.3">
      <c r="A20" s="59"/>
      <c r="B20" s="1" t="s">
        <v>30</v>
      </c>
      <c r="C20" s="3" t="s">
        <v>31</v>
      </c>
      <c r="D20" s="4" t="s">
        <v>47</v>
      </c>
      <c r="E20" s="13">
        <v>26300</v>
      </c>
      <c r="F20" s="14">
        <v>26300</v>
      </c>
      <c r="G20" s="15">
        <v>26300</v>
      </c>
      <c r="H20" s="13">
        <v>26300</v>
      </c>
      <c r="I20" s="14">
        <v>26300</v>
      </c>
      <c r="J20" s="15">
        <v>26300</v>
      </c>
      <c r="K20" s="13">
        <v>26300</v>
      </c>
      <c r="L20" s="14">
        <v>26300</v>
      </c>
      <c r="M20" s="15">
        <v>26300</v>
      </c>
      <c r="N20" s="13">
        <v>26300</v>
      </c>
      <c r="O20" s="14">
        <v>26300</v>
      </c>
      <c r="P20" s="15">
        <v>26300</v>
      </c>
      <c r="Q20" s="21">
        <f t="shared" ref="Q20:Q23" si="4">SUM(R20/12)</f>
        <v>26300</v>
      </c>
      <c r="R20" s="20">
        <f t="shared" ref="R20:R23" si="5">SUM(E20:P20)</f>
        <v>315600</v>
      </c>
    </row>
    <row r="21" spans="1:21" ht="32.25" customHeight="1" x14ac:dyDescent="0.3">
      <c r="A21" s="59"/>
      <c r="B21" s="56" t="s">
        <v>63</v>
      </c>
      <c r="C21" s="3" t="s">
        <v>32</v>
      </c>
      <c r="D21" s="4" t="s">
        <v>62</v>
      </c>
      <c r="E21" s="13">
        <v>15000</v>
      </c>
      <c r="F21" s="13">
        <v>15000</v>
      </c>
      <c r="G21" s="13">
        <v>15000</v>
      </c>
      <c r="H21" s="13">
        <v>15000</v>
      </c>
      <c r="I21" s="13">
        <v>15000</v>
      </c>
      <c r="J21" s="13">
        <v>15000</v>
      </c>
      <c r="K21" s="13">
        <v>15000</v>
      </c>
      <c r="L21" s="13">
        <v>15000</v>
      </c>
      <c r="M21" s="13">
        <v>15000</v>
      </c>
      <c r="N21" s="13">
        <v>15000</v>
      </c>
      <c r="O21" s="13">
        <v>15000</v>
      </c>
      <c r="P21" s="13">
        <v>15000</v>
      </c>
      <c r="Q21" s="21">
        <f t="shared" si="4"/>
        <v>15000</v>
      </c>
      <c r="R21" s="4">
        <f t="shared" si="5"/>
        <v>180000</v>
      </c>
    </row>
    <row r="22" spans="1:21" ht="34.5" customHeight="1" x14ac:dyDescent="0.3">
      <c r="A22" s="59"/>
      <c r="B22" s="8" t="s">
        <v>37</v>
      </c>
      <c r="C22" s="12" t="s">
        <v>38</v>
      </c>
      <c r="D22" s="7" t="s">
        <v>48</v>
      </c>
      <c r="E22" s="16">
        <v>1500</v>
      </c>
      <c r="F22" s="16">
        <v>1500</v>
      </c>
      <c r="G22" s="16">
        <v>1500</v>
      </c>
      <c r="H22" s="16">
        <v>1500</v>
      </c>
      <c r="I22" s="16">
        <v>1500</v>
      </c>
      <c r="J22" s="16">
        <v>1500</v>
      </c>
      <c r="K22" s="16">
        <v>1500</v>
      </c>
      <c r="L22" s="16">
        <v>1500</v>
      </c>
      <c r="M22" s="16">
        <v>1500</v>
      </c>
      <c r="N22" s="16">
        <v>1500</v>
      </c>
      <c r="O22" s="16">
        <v>1500</v>
      </c>
      <c r="P22" s="16">
        <v>1500</v>
      </c>
      <c r="Q22" s="4">
        <f t="shared" si="4"/>
        <v>1500</v>
      </c>
      <c r="R22" s="20">
        <f t="shared" si="5"/>
        <v>18000</v>
      </c>
    </row>
    <row r="23" spans="1:21" ht="18.600000000000001" customHeight="1" x14ac:dyDescent="0.3">
      <c r="A23" s="60"/>
      <c r="B23" s="6" t="s">
        <v>40</v>
      </c>
      <c r="C23" s="10" t="s">
        <v>50</v>
      </c>
      <c r="D23" s="7" t="s">
        <v>48</v>
      </c>
      <c r="E23" s="13">
        <v>1500</v>
      </c>
      <c r="F23" s="13">
        <v>1500</v>
      </c>
      <c r="G23" s="13">
        <v>1500</v>
      </c>
      <c r="H23" s="13">
        <v>1500</v>
      </c>
      <c r="I23" s="13">
        <v>1500</v>
      </c>
      <c r="J23" s="13">
        <v>1500</v>
      </c>
      <c r="K23" s="13">
        <v>1500</v>
      </c>
      <c r="L23" s="13">
        <v>1500</v>
      </c>
      <c r="M23" s="13">
        <v>1500</v>
      </c>
      <c r="N23" s="13">
        <v>1500</v>
      </c>
      <c r="O23" s="13">
        <v>1500</v>
      </c>
      <c r="P23" s="13">
        <v>1500</v>
      </c>
      <c r="Q23" s="4">
        <f t="shared" si="4"/>
        <v>1500</v>
      </c>
      <c r="R23" s="20">
        <f t="shared" si="5"/>
        <v>18000</v>
      </c>
    </row>
    <row r="24" spans="1:21" s="9" customFormat="1" x14ac:dyDescent="0.3">
      <c r="A24" s="57" t="s">
        <v>41</v>
      </c>
      <c r="B24" s="70" t="s">
        <v>49</v>
      </c>
      <c r="C24" s="70" t="s">
        <v>35</v>
      </c>
      <c r="D24" s="2" t="s">
        <v>43</v>
      </c>
      <c r="E24" s="13">
        <v>426161</v>
      </c>
      <c r="F24" s="14">
        <v>426161</v>
      </c>
      <c r="G24" s="15">
        <v>426161</v>
      </c>
      <c r="H24" s="13">
        <v>426161</v>
      </c>
      <c r="I24" s="14">
        <v>426161</v>
      </c>
      <c r="J24" s="15">
        <v>426161</v>
      </c>
      <c r="K24" s="13">
        <v>426161</v>
      </c>
      <c r="L24" s="14">
        <v>426161</v>
      </c>
      <c r="M24" s="15">
        <v>426161</v>
      </c>
      <c r="N24" s="13">
        <v>426161</v>
      </c>
      <c r="O24" s="14">
        <v>426161</v>
      </c>
      <c r="P24" s="14">
        <v>426161</v>
      </c>
      <c r="Q24" s="21">
        <f t="shared" ref="Q24:Q29" si="6">SUM(R24/12)</f>
        <v>426161</v>
      </c>
      <c r="R24" s="20">
        <f t="shared" ref="R24:R29" si="7">SUM(E24:P24)</f>
        <v>5113932</v>
      </c>
    </row>
    <row r="25" spans="1:21" s="9" customFormat="1" x14ac:dyDescent="0.3">
      <c r="A25" s="57"/>
      <c r="B25" s="65"/>
      <c r="C25" s="71"/>
      <c r="D25" s="11" t="s">
        <v>44</v>
      </c>
      <c r="E25" s="13">
        <v>245295</v>
      </c>
      <c r="F25" s="14">
        <v>339648</v>
      </c>
      <c r="G25" s="15">
        <v>491782</v>
      </c>
      <c r="H25" s="13">
        <v>378173</v>
      </c>
      <c r="I25" s="14">
        <v>421522</v>
      </c>
      <c r="J25" s="15">
        <v>425722</v>
      </c>
      <c r="K25" s="13">
        <v>418937</v>
      </c>
      <c r="L25" s="14">
        <v>394340</v>
      </c>
      <c r="M25" s="15">
        <v>389478</v>
      </c>
      <c r="N25" s="13">
        <v>526898</v>
      </c>
      <c r="O25" s="14">
        <v>364659</v>
      </c>
      <c r="P25" s="15">
        <v>511171</v>
      </c>
      <c r="Q25" s="21">
        <f t="shared" si="6"/>
        <v>408968.75</v>
      </c>
      <c r="R25" s="20">
        <f>SUM(E25:P25)</f>
        <v>4907625</v>
      </c>
    </row>
    <row r="26" spans="1:21" x14ac:dyDescent="0.3">
      <c r="A26" s="57"/>
      <c r="B26" s="65"/>
      <c r="C26" s="70" t="s">
        <v>36</v>
      </c>
      <c r="D26" s="2" t="s">
        <v>43</v>
      </c>
      <c r="E26" s="13">
        <v>202193</v>
      </c>
      <c r="F26" s="14">
        <v>202193</v>
      </c>
      <c r="G26" s="15">
        <v>202193</v>
      </c>
      <c r="H26" s="13">
        <v>202193</v>
      </c>
      <c r="I26" s="14">
        <v>202193</v>
      </c>
      <c r="J26" s="15">
        <v>202193</v>
      </c>
      <c r="K26" s="13">
        <v>202193</v>
      </c>
      <c r="L26" s="14">
        <v>202193</v>
      </c>
      <c r="M26" s="15">
        <v>202193</v>
      </c>
      <c r="N26" s="13">
        <v>202193</v>
      </c>
      <c r="O26" s="14">
        <v>202193</v>
      </c>
      <c r="P26" s="14">
        <v>202193</v>
      </c>
      <c r="Q26" s="21">
        <f t="shared" si="6"/>
        <v>202193</v>
      </c>
      <c r="R26" s="20">
        <f t="shared" si="7"/>
        <v>2426316</v>
      </c>
    </row>
    <row r="27" spans="1:21" x14ac:dyDescent="0.3">
      <c r="A27" s="57"/>
      <c r="B27" s="71"/>
      <c r="C27" s="71"/>
      <c r="D27" s="11" t="s">
        <v>44</v>
      </c>
      <c r="E27" s="17">
        <v>140371</v>
      </c>
      <c r="F27" s="18">
        <v>170329</v>
      </c>
      <c r="G27" s="19">
        <v>234555</v>
      </c>
      <c r="H27" s="17">
        <v>197229</v>
      </c>
      <c r="I27" s="18">
        <v>204154</v>
      </c>
      <c r="J27" s="19">
        <v>219318</v>
      </c>
      <c r="K27" s="17">
        <v>213158</v>
      </c>
      <c r="L27" s="18">
        <v>190635</v>
      </c>
      <c r="M27" s="19">
        <v>184852</v>
      </c>
      <c r="N27" s="17">
        <v>218281</v>
      </c>
      <c r="O27" s="18">
        <v>175599</v>
      </c>
      <c r="P27" s="19">
        <v>225000</v>
      </c>
      <c r="Q27" s="21">
        <f t="shared" si="6"/>
        <v>197790.08333333334</v>
      </c>
      <c r="R27" s="20">
        <f t="shared" si="7"/>
        <v>2373481</v>
      </c>
    </row>
    <row r="28" spans="1:21" x14ac:dyDescent="0.3">
      <c r="A28" s="57"/>
      <c r="B28" s="70" t="s">
        <v>42</v>
      </c>
      <c r="C28" s="72" t="s">
        <v>43</v>
      </c>
      <c r="D28" s="73"/>
      <c r="E28" s="13">
        <v>187209</v>
      </c>
      <c r="F28" s="13">
        <v>187209</v>
      </c>
      <c r="G28" s="13">
        <v>187209</v>
      </c>
      <c r="H28" s="13">
        <v>187209</v>
      </c>
      <c r="I28" s="13">
        <v>187209</v>
      </c>
      <c r="J28" s="13">
        <v>187209</v>
      </c>
      <c r="K28" s="13">
        <v>187209</v>
      </c>
      <c r="L28" s="13">
        <v>187209</v>
      </c>
      <c r="M28" s="13">
        <v>187209</v>
      </c>
      <c r="N28" s="13">
        <v>187209</v>
      </c>
      <c r="O28" s="13">
        <v>187209</v>
      </c>
      <c r="P28" s="13">
        <v>187209</v>
      </c>
      <c r="Q28" s="21">
        <f t="shared" si="6"/>
        <v>187209</v>
      </c>
      <c r="R28" s="20">
        <f t="shared" si="7"/>
        <v>2246508</v>
      </c>
    </row>
    <row r="29" spans="1:21" x14ac:dyDescent="0.3">
      <c r="A29" s="57"/>
      <c r="B29" s="71"/>
      <c r="C29" s="72" t="s">
        <v>44</v>
      </c>
      <c r="D29" s="73"/>
      <c r="E29" s="25">
        <v>178778</v>
      </c>
      <c r="F29" s="26">
        <v>178778</v>
      </c>
      <c r="G29" s="27">
        <v>206902</v>
      </c>
      <c r="H29" s="25">
        <v>192917</v>
      </c>
      <c r="I29" s="26">
        <v>166649</v>
      </c>
      <c r="J29" s="27">
        <v>178778</v>
      </c>
      <c r="K29" s="25">
        <f>205167-18863</f>
        <v>186304</v>
      </c>
      <c r="L29" s="26">
        <v>160550</v>
      </c>
      <c r="M29" s="27">
        <v>184767</v>
      </c>
      <c r="N29" s="25">
        <v>178778</v>
      </c>
      <c r="O29" s="26">
        <v>187812</v>
      </c>
      <c r="P29" s="27">
        <v>169794</v>
      </c>
      <c r="Q29" s="21">
        <f t="shared" si="6"/>
        <v>180900.58333333334</v>
      </c>
      <c r="R29" s="28">
        <f t="shared" si="7"/>
        <v>2170807</v>
      </c>
    </row>
    <row r="30" spans="1:21" ht="17.100000000000001" customHeight="1" x14ac:dyDescent="0.3">
      <c r="A30" s="57"/>
      <c r="B30" s="70" t="s">
        <v>45</v>
      </c>
      <c r="C30" s="72" t="s">
        <v>43</v>
      </c>
      <c r="D30" s="73"/>
      <c r="E30" s="13">
        <v>113805</v>
      </c>
      <c r="F30" s="14">
        <v>113805</v>
      </c>
      <c r="G30" s="15">
        <v>113805</v>
      </c>
      <c r="H30" s="13">
        <v>113805</v>
      </c>
      <c r="I30" s="14">
        <v>113805</v>
      </c>
      <c r="J30" s="15">
        <v>113805</v>
      </c>
      <c r="K30" s="13">
        <v>113805</v>
      </c>
      <c r="L30" s="14">
        <v>113805</v>
      </c>
      <c r="M30" s="15">
        <v>113805</v>
      </c>
      <c r="N30" s="13">
        <v>113805</v>
      </c>
      <c r="O30" s="14">
        <v>113805</v>
      </c>
      <c r="P30" s="15">
        <v>113805</v>
      </c>
      <c r="Q30" s="21">
        <f t="shared" ref="Q30:Q31" si="8">SUM(R30/12)</f>
        <v>113805</v>
      </c>
      <c r="R30" s="28">
        <f t="shared" ref="R30:R31" si="9">SUM(E30:P30)</f>
        <v>1365660</v>
      </c>
    </row>
    <row r="31" spans="1:21" x14ac:dyDescent="0.3">
      <c r="A31" s="57"/>
      <c r="B31" s="71"/>
      <c r="C31" s="72" t="s">
        <v>44</v>
      </c>
      <c r="D31" s="73"/>
      <c r="E31" s="13">
        <v>169455</v>
      </c>
      <c r="F31" s="14">
        <v>81688</v>
      </c>
      <c r="G31" s="15">
        <v>50316</v>
      </c>
      <c r="H31" s="13">
        <v>114345</v>
      </c>
      <c r="I31" s="14">
        <v>84893</v>
      </c>
      <c r="J31" s="15">
        <v>157826</v>
      </c>
      <c r="K31" s="13">
        <v>50563</v>
      </c>
      <c r="L31" s="14">
        <f>56396+125000</f>
        <v>181396</v>
      </c>
      <c r="M31" s="15">
        <v>109142</v>
      </c>
      <c r="N31" s="13">
        <v>116529</v>
      </c>
      <c r="O31" s="14">
        <v>98063</v>
      </c>
      <c r="P31" s="54">
        <v>53340</v>
      </c>
      <c r="Q31" s="21">
        <f t="shared" si="8"/>
        <v>105629.66666666667</v>
      </c>
      <c r="R31" s="28">
        <f t="shared" si="9"/>
        <v>1267556</v>
      </c>
    </row>
    <row r="32" spans="1:21" x14ac:dyDescent="0.3">
      <c r="A32" s="57"/>
      <c r="B32" s="70" t="s">
        <v>46</v>
      </c>
      <c r="C32" s="72" t="s">
        <v>43</v>
      </c>
      <c r="D32" s="73"/>
      <c r="E32" s="13">
        <v>73333</v>
      </c>
      <c r="F32" s="13">
        <v>73333</v>
      </c>
      <c r="G32" s="13">
        <v>73333</v>
      </c>
      <c r="H32" s="13">
        <v>73333</v>
      </c>
      <c r="I32" s="13">
        <v>73333</v>
      </c>
      <c r="J32" s="13">
        <v>73333</v>
      </c>
      <c r="K32" s="13">
        <v>73333</v>
      </c>
      <c r="L32" s="13">
        <v>73333</v>
      </c>
      <c r="M32" s="13">
        <v>73333</v>
      </c>
      <c r="N32" s="13">
        <v>73333</v>
      </c>
      <c r="O32" s="13">
        <v>73333</v>
      </c>
      <c r="P32" s="13">
        <v>73333</v>
      </c>
      <c r="Q32" s="21">
        <f>SUM(R32/12)</f>
        <v>73333</v>
      </c>
      <c r="R32" s="20">
        <f>SUM(E32:P32)</f>
        <v>879996</v>
      </c>
    </row>
    <row r="33" spans="1:18" x14ac:dyDescent="0.3">
      <c r="A33" s="57"/>
      <c r="B33" s="71"/>
      <c r="C33" s="72" t="s">
        <v>44</v>
      </c>
      <c r="D33" s="73"/>
      <c r="E33" s="24">
        <v>88328</v>
      </c>
      <c r="F33" s="22">
        <v>84332</v>
      </c>
      <c r="G33" s="23">
        <v>73036</v>
      </c>
      <c r="H33" s="24">
        <v>71563</v>
      </c>
      <c r="I33" s="22">
        <v>43027</v>
      </c>
      <c r="J33" s="23">
        <v>41268</v>
      </c>
      <c r="K33" s="24">
        <v>87548</v>
      </c>
      <c r="L33" s="22">
        <v>61544</v>
      </c>
      <c r="M33" s="23">
        <v>8475</v>
      </c>
      <c r="N33" s="24">
        <v>48474</v>
      </c>
      <c r="O33" s="22">
        <v>90836</v>
      </c>
      <c r="P33" s="55">
        <f>90000-24937</f>
        <v>65063</v>
      </c>
      <c r="Q33" s="21">
        <f>SUM(R33/12)</f>
        <v>63624.5</v>
      </c>
      <c r="R33" s="28">
        <f>SUM(E33:P33)</f>
        <v>763494</v>
      </c>
    </row>
    <row r="35" spans="1:18" x14ac:dyDescent="0.3">
      <c r="B35" s="79" t="s">
        <v>52</v>
      </c>
      <c r="C35" s="72" t="s">
        <v>43</v>
      </c>
      <c r="D35" s="73"/>
      <c r="E35" s="1">
        <v>426161</v>
      </c>
      <c r="F35" s="1">
        <v>426161</v>
      </c>
      <c r="G35" s="1">
        <v>426161</v>
      </c>
      <c r="H35" s="1">
        <v>426161</v>
      </c>
      <c r="I35" s="1">
        <v>426161</v>
      </c>
      <c r="J35" s="1">
        <v>426161</v>
      </c>
      <c r="K35" s="1">
        <v>426161</v>
      </c>
      <c r="L35" s="1">
        <v>426161</v>
      </c>
      <c r="M35" s="1">
        <v>426161</v>
      </c>
      <c r="N35" s="1">
        <v>426161</v>
      </c>
      <c r="O35" s="1">
        <v>426161</v>
      </c>
      <c r="P35" s="1">
        <v>426161</v>
      </c>
      <c r="Q35" s="21"/>
      <c r="R35" s="20">
        <f>SUM(E35:P35)</f>
        <v>5113932</v>
      </c>
    </row>
    <row r="36" spans="1:18" x14ac:dyDescent="0.3">
      <c r="B36" s="79"/>
      <c r="C36" s="72" t="s">
        <v>44</v>
      </c>
      <c r="D36" s="73"/>
      <c r="E36" s="30">
        <f t="shared" ref="E36:P36" si="10">SUM(E17+E18+E19+E20+E21+E22+E23+E29+E31+E33)</f>
        <v>495375</v>
      </c>
      <c r="F36" s="30">
        <f t="shared" si="10"/>
        <v>403612</v>
      </c>
      <c r="G36" s="30">
        <f t="shared" si="10"/>
        <v>389068</v>
      </c>
      <c r="H36" s="30">
        <f t="shared" si="10"/>
        <v>437639</v>
      </c>
      <c r="I36" s="30">
        <f t="shared" si="10"/>
        <v>353383</v>
      </c>
      <c r="J36" s="30">
        <f t="shared" si="10"/>
        <v>436686</v>
      </c>
      <c r="K36" s="30">
        <f t="shared" si="10"/>
        <v>383229</v>
      </c>
      <c r="L36" s="30">
        <f t="shared" si="10"/>
        <v>462304</v>
      </c>
      <c r="M36" s="30">
        <f t="shared" si="10"/>
        <v>361198</v>
      </c>
      <c r="N36" s="30">
        <f t="shared" si="10"/>
        <v>402595</v>
      </c>
      <c r="O36" s="30">
        <f t="shared" si="10"/>
        <v>435525</v>
      </c>
      <c r="P36" s="30">
        <f>SUM(P17+P18+P19+P20+P21+P22+P23+P29+P31+P33)</f>
        <v>347011</v>
      </c>
      <c r="Q36" s="21"/>
      <c r="R36" s="20">
        <f>SUM(E36:P36)</f>
        <v>4907625</v>
      </c>
    </row>
    <row r="37" spans="1:18" x14ac:dyDescent="0.3">
      <c r="Q37" s="52" t="s">
        <v>58</v>
      </c>
      <c r="R37" s="53">
        <f>R35-R36</f>
        <v>206307</v>
      </c>
    </row>
    <row r="38" spans="1:18" x14ac:dyDescent="0.3">
      <c r="D38" t="s">
        <v>13</v>
      </c>
      <c r="E38" s="29">
        <f t="shared" ref="E38:P38" si="11">SUM(E17+E18+E19+E20+E21+E22+E23+E29+E33)</f>
        <v>325920</v>
      </c>
      <c r="F38" s="29">
        <f t="shared" si="11"/>
        <v>321924</v>
      </c>
      <c r="G38" s="29">
        <f t="shared" si="11"/>
        <v>338752</v>
      </c>
      <c r="H38" s="29">
        <f t="shared" si="11"/>
        <v>323294</v>
      </c>
      <c r="I38" s="29">
        <f t="shared" si="11"/>
        <v>268490</v>
      </c>
      <c r="J38" s="29">
        <f t="shared" si="11"/>
        <v>278860</v>
      </c>
      <c r="K38" s="29">
        <f t="shared" si="11"/>
        <v>332666</v>
      </c>
      <c r="L38" s="29">
        <f t="shared" si="11"/>
        <v>280908</v>
      </c>
      <c r="M38" s="29">
        <f t="shared" si="11"/>
        <v>252056</v>
      </c>
      <c r="N38" s="29">
        <f t="shared" si="11"/>
        <v>286066</v>
      </c>
      <c r="O38" s="29">
        <f t="shared" si="11"/>
        <v>337462</v>
      </c>
      <c r="P38" s="29">
        <f t="shared" si="11"/>
        <v>293671</v>
      </c>
      <c r="R38" s="29"/>
    </row>
    <row r="40" spans="1:18" x14ac:dyDescent="0.3">
      <c r="E40">
        <f>SUM(E17+E18+E19+E20+E21+E22+E23+E28+E32)</f>
        <v>319356</v>
      </c>
    </row>
    <row r="42" spans="1:18" x14ac:dyDescent="0.3">
      <c r="D42" t="s">
        <v>13</v>
      </c>
      <c r="E42" s="29">
        <f>E28-E29</f>
        <v>8431</v>
      </c>
      <c r="F42" s="29">
        <f t="shared" ref="F42:P42" si="12">F28-F29</f>
        <v>8431</v>
      </c>
      <c r="G42" s="29">
        <f t="shared" si="12"/>
        <v>-19693</v>
      </c>
      <c r="H42" s="29">
        <f t="shared" si="12"/>
        <v>-5708</v>
      </c>
      <c r="I42" s="29">
        <f t="shared" si="12"/>
        <v>20560</v>
      </c>
      <c r="J42" s="29">
        <f t="shared" si="12"/>
        <v>8431</v>
      </c>
      <c r="K42" s="29">
        <f t="shared" si="12"/>
        <v>905</v>
      </c>
      <c r="L42" s="29">
        <f t="shared" si="12"/>
        <v>26659</v>
      </c>
      <c r="M42" s="29">
        <f t="shared" si="12"/>
        <v>2442</v>
      </c>
      <c r="N42" s="29">
        <f t="shared" si="12"/>
        <v>8431</v>
      </c>
      <c r="O42" s="29">
        <f t="shared" si="12"/>
        <v>-603</v>
      </c>
      <c r="P42" s="29">
        <f t="shared" si="12"/>
        <v>17415</v>
      </c>
    </row>
    <row r="44" spans="1:18" x14ac:dyDescent="0.3">
      <c r="E44" s="29">
        <f>E42+F42+I42+J42+L42+M42+N42+P42</f>
        <v>100800</v>
      </c>
      <c r="F44" s="29">
        <f>G42+H42+K42+O42</f>
        <v>-25099</v>
      </c>
    </row>
  </sheetData>
  <mergeCells count="33">
    <mergeCell ref="C1:P1"/>
    <mergeCell ref="B10:B11"/>
    <mergeCell ref="C35:D35"/>
    <mergeCell ref="C26:C27"/>
    <mergeCell ref="C24:C25"/>
    <mergeCell ref="C28:D28"/>
    <mergeCell ref="C29:D29"/>
    <mergeCell ref="B30:B31"/>
    <mergeCell ref="C30:D30"/>
    <mergeCell ref="C31:D31"/>
    <mergeCell ref="C14:D14"/>
    <mergeCell ref="C15:D15"/>
    <mergeCell ref="C12:D12"/>
    <mergeCell ref="C13:D13"/>
    <mergeCell ref="C36:D36"/>
    <mergeCell ref="B35:B36"/>
    <mergeCell ref="E2:P2"/>
    <mergeCell ref="B4:B9"/>
    <mergeCell ref="B12:B13"/>
    <mergeCell ref="A24:A33"/>
    <mergeCell ref="A16:A23"/>
    <mergeCell ref="C4:C5"/>
    <mergeCell ref="C8:C9"/>
    <mergeCell ref="C10:C11"/>
    <mergeCell ref="B16:P16"/>
    <mergeCell ref="B32:B33"/>
    <mergeCell ref="C32:D32"/>
    <mergeCell ref="C33:D33"/>
    <mergeCell ref="B24:B27"/>
    <mergeCell ref="C6:C7"/>
    <mergeCell ref="B14:B15"/>
    <mergeCell ref="B28:B29"/>
    <mergeCell ref="A4:A15"/>
  </mergeCells>
  <pageMargins left="0" right="0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2024-01-23T17:03:32Z</dcterms:modified>
</cp:coreProperties>
</file>