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ТСН Штиль\Смета 2021\"/>
    </mc:Choice>
  </mc:AlternateContent>
  <xr:revisionPtr revIDLastSave="0" documentId="13_ncr:1_{DFEA55A1-85CD-4515-8A25-0902E124C8ED}" xr6:coauthVersionLast="36" xr6:coauthVersionMax="36" xr10:uidLastSave="{00000000-0000-0000-0000-000000000000}"/>
  <bookViews>
    <workbookView xWindow="0" yWindow="0" windowWidth="15270" windowHeight="387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F19" i="1"/>
  <c r="H20" i="1"/>
  <c r="G15" i="1"/>
  <c r="F15" i="1"/>
  <c r="G42" i="1"/>
  <c r="F42" i="1"/>
  <c r="E15" i="1"/>
  <c r="E42" i="1"/>
  <c r="G24" i="1"/>
  <c r="E25" i="1"/>
  <c r="F24" i="1"/>
  <c r="F25" i="1" l="1"/>
  <c r="H26" i="1"/>
  <c r="H42" i="1" l="1"/>
  <c r="G10" i="1" l="1"/>
  <c r="F10" i="1"/>
  <c r="E37" i="1"/>
  <c r="F37" i="1"/>
  <c r="G37" i="1"/>
  <c r="E28" i="1"/>
  <c r="F28" i="1"/>
  <c r="G28" i="1"/>
  <c r="G18" i="1" l="1"/>
  <c r="G44" i="1" s="1"/>
  <c r="F18" i="1"/>
  <c r="F44" i="1" s="1"/>
  <c r="E18" i="1"/>
  <c r="E24" i="1" l="1"/>
  <c r="E10" i="1"/>
  <c r="D7" i="1"/>
  <c r="C6" i="1"/>
  <c r="E6" i="1" s="1"/>
  <c r="F6" i="1" s="1"/>
  <c r="E5" i="1"/>
  <c r="F5" i="1" s="1"/>
  <c r="E44" i="1" l="1"/>
  <c r="E46" i="1" s="1"/>
  <c r="H45" i="1"/>
  <c r="H34" i="1"/>
  <c r="H30" i="1"/>
  <c r="H17" i="1"/>
  <c r="H43" i="1"/>
  <c r="H40" i="1"/>
  <c r="H36" i="1"/>
  <c r="H33" i="1"/>
  <c r="H29" i="1"/>
  <c r="H22" i="1"/>
  <c r="H16" i="1"/>
  <c r="H41" i="1"/>
  <c r="H32" i="1"/>
  <c r="H21" i="1"/>
  <c r="H39" i="1"/>
  <c r="H38" i="1"/>
  <c r="H37" i="1" s="1"/>
  <c r="H35" i="1"/>
  <c r="H31" i="1"/>
  <c r="H23" i="1"/>
  <c r="H19" i="1"/>
  <c r="H18" i="1" s="1"/>
  <c r="H11" i="1"/>
  <c r="H12" i="1"/>
  <c r="G46" i="1"/>
  <c r="F46" i="1"/>
  <c r="F7" i="1"/>
  <c r="E7" i="1"/>
  <c r="H13" i="1"/>
  <c r="H15" i="1"/>
  <c r="H27" i="1"/>
  <c r="H14" i="1"/>
  <c r="H25" i="1"/>
  <c r="H24" i="1" s="1"/>
  <c r="H10" i="1" l="1"/>
  <c r="H44" i="1" s="1"/>
  <c r="H28" i="1"/>
  <c r="H46" i="1" l="1"/>
</calcChain>
</file>

<file path=xl/sharedStrings.xml><?xml version="1.0" encoding="utf-8"?>
<sst xmlns="http://schemas.openxmlformats.org/spreadsheetml/2006/main" count="91" uniqueCount="90">
  <si>
    <t xml:space="preserve"> Утверждена решением общего собрания членов СНТ " Штиль" от ________________________</t>
  </si>
  <si>
    <t>Статьи доходов</t>
  </si>
  <si>
    <t>Тариф, руб./кв.м.</t>
  </si>
  <si>
    <t>Площадь помещений, кв.м</t>
  </si>
  <si>
    <t>Ежемесячная сумма дохода, руб.</t>
  </si>
  <si>
    <t>Годовая сумма дохода, руб.</t>
  </si>
  <si>
    <t>ИТОГО ДОХОДОВ</t>
  </si>
  <si>
    <t>Статьи расходов (наименование работ, услуг)</t>
  </si>
  <si>
    <t>Запланировано на год</t>
  </si>
  <si>
    <t>Принято к учету тарифа с учетом переходящих остатков</t>
  </si>
  <si>
    <t>Тариф для собственников жилых и нежилых помещений</t>
  </si>
  <si>
    <t>Управление многоквартирным домом</t>
  </si>
  <si>
    <t>Банковское обслуживание</t>
  </si>
  <si>
    <t>Юридические услуги</t>
  </si>
  <si>
    <t>Организация работ по предоставлению информации в электронном виде. Передача отчетности, размещение информации в ГИС ЖКХ, ведение сайта, обслуживание бухгалтерской программы, ключ электронной подписи.</t>
  </si>
  <si>
    <t>Обслуживание оргтехники, заправка катриджей, канцелярские товары, почтовые расходы, услуги связи,транспортные расходы</t>
  </si>
  <si>
    <t>Работы по содержанию общего имущества  МКД</t>
  </si>
  <si>
    <t>Дератизация, дезинсекция</t>
  </si>
  <si>
    <t>Материалы для ремонта МОП и Вспомогательные средства.</t>
  </si>
  <si>
    <t xml:space="preserve">Работы по содержанию земельного участка </t>
  </si>
  <si>
    <t>Вывоз елок, мусора и снега, закуп песка, озеленение</t>
  </si>
  <si>
    <t>Техническое обслуживание</t>
  </si>
  <si>
    <t>Аварийное обслуживание дома, диспетчерская служба, дежурный слесарь.</t>
  </si>
  <si>
    <t>Техническое обслуживание лифтов в том числе, освидетельствование лифтов</t>
  </si>
  <si>
    <t>Страхование лифтов</t>
  </si>
  <si>
    <t>Обслуживание общедомовых ПУ тепловой энергии. Поверка и приобретение манометров.</t>
  </si>
  <si>
    <t>Техническое обслуживание ворот, калитки, домофонной трубки</t>
  </si>
  <si>
    <t>Техническое обслуживание систем вентиляции.</t>
  </si>
  <si>
    <t>Техническое обслуживание систем водоснабжения (холодного и горячего), отопления, водоотведения, электрооборудования.</t>
  </si>
  <si>
    <t>Техническое обслуживание систем водоснабжения. ФОТ слесаря-сентехника с налогами и отпускными.</t>
  </si>
  <si>
    <t>Техническое обслуживание системы электроснабжения. ФОТ электрика.</t>
  </si>
  <si>
    <t>Материалы для водоснабжения, электрооборудования, водоотведения.</t>
  </si>
  <si>
    <t>Тариф общий</t>
  </si>
  <si>
    <t>ОДН эл/энергия + вода+ тепловые потери от стены дома до ПУ</t>
  </si>
  <si>
    <t>Проведение текущего ремонта общего имущества МКД</t>
  </si>
  <si>
    <t xml:space="preserve">Всего общий тариф </t>
  </si>
  <si>
    <t>Площадь жилые + нежилые</t>
  </si>
  <si>
    <t>Неизрасходованные средства прошлых лет 2015-2020г</t>
  </si>
  <si>
    <t>ПЛАНОВАЯ СМЕТА РАСХОДОВ НА  СОДЕРЖАНИЕ И РЕМОНТ ОБЩЕГО ИМУЩЕСТВА МКД ТСН " Штиль" В 2021 ГОДУ</t>
  </si>
  <si>
    <t>Охрана труда, техника безопасности, обеспечение требований пожарной безопасности</t>
  </si>
  <si>
    <t>Система видеонаблюдения</t>
  </si>
  <si>
    <t>ПЛАНОВАЯ СМЕТА ДОХОДОВ ТСН "Штиль" НА  2021 год</t>
  </si>
  <si>
    <t>Организация работ по содержанию и ремонту общего имущества. ФОТ с налогами и отпускными:  председателя</t>
  </si>
  <si>
    <t>Организация работ по содержанию и ремонту общего имущества. ФОТ с налогами и отпускными: управляющего.</t>
  </si>
  <si>
    <t>Организация работ по содержанию и ремонту общего имущества. ФОТ с налогами и отпускными: бухгалтера</t>
  </si>
  <si>
    <t>1.</t>
  </si>
  <si>
    <t>1.1</t>
  </si>
  <si>
    <t>1.2</t>
  </si>
  <si>
    <t>1.3</t>
  </si>
  <si>
    <t>1.4</t>
  </si>
  <si>
    <t>1.5</t>
  </si>
  <si>
    <t>1.6</t>
  </si>
  <si>
    <t>1.7</t>
  </si>
  <si>
    <t>2.</t>
  </si>
  <si>
    <t xml:space="preserve"> Оплата работ и услуг по содержанию и ремонту общего имущества 
в многоквартирном доме для собственников жилых помещений</t>
  </si>
  <si>
    <t xml:space="preserve"> Оплата работ и услуг по содержанию и ремонту общего имущества 
в многоквартирном доме для собственников нежилых помещений</t>
  </si>
  <si>
    <t>2.1</t>
  </si>
  <si>
    <t>2.2</t>
  </si>
  <si>
    <t>2.3</t>
  </si>
  <si>
    <t>2.4</t>
  </si>
  <si>
    <t>3.</t>
  </si>
  <si>
    <t>3.1</t>
  </si>
  <si>
    <t>3.2</t>
  </si>
  <si>
    <t>4.</t>
  </si>
  <si>
    <t>4.1</t>
  </si>
  <si>
    <t>Председатель правления ТСН "Штиль"                                              Д.А.Иванов</t>
  </si>
  <si>
    <t>4.2</t>
  </si>
  <si>
    <t>4.3</t>
  </si>
  <si>
    <t>4.4</t>
  </si>
  <si>
    <t>4.5</t>
  </si>
  <si>
    <t>4.6</t>
  </si>
  <si>
    <t>4.7</t>
  </si>
  <si>
    <t>5.</t>
  </si>
  <si>
    <t>6.</t>
  </si>
  <si>
    <t>6.1</t>
  </si>
  <si>
    <t>6.2</t>
  </si>
  <si>
    <t>6.3</t>
  </si>
  <si>
    <t>7.</t>
  </si>
  <si>
    <t>8.</t>
  </si>
  <si>
    <t>9.</t>
  </si>
  <si>
    <t>10.</t>
  </si>
  <si>
    <t>Премиальный фонд рабочих</t>
  </si>
  <si>
    <t>Вознаграждение председателя и членов правления</t>
  </si>
  <si>
    <t>3.3</t>
  </si>
  <si>
    <t>Благоустройство придомовой территории, инвентарь,мет.декоративный забор,субботник, проект благоустройства двора, оформление придомовой территории по периметру</t>
  </si>
  <si>
    <t>2.5</t>
  </si>
  <si>
    <t>Уборка помещений, входящих в состав общего имущества.  Моющие средства и инвентарь для уборки помещений.</t>
  </si>
  <si>
    <t xml:space="preserve"> ФОТ уборщицы с налогами и отпускными.</t>
  </si>
  <si>
    <t xml:space="preserve"> ФОТ дворника с налогами и отпускными.</t>
  </si>
  <si>
    <t xml:space="preserve">Обслуживание внутридомового газового оборудования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</si>
</sst>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9"/>
      <color indexed="8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164" fontId="3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64" fontId="4" fillId="2" borderId="2" xfId="0" applyNumberFormat="1" applyFont="1" applyFill="1" applyBorder="1" applyAlignment="1">
      <alignment wrapText="1"/>
    </xf>
    <xf numFmtId="164" fontId="4" fillId="2" borderId="2" xfId="0" applyNumberFormat="1" applyFont="1" applyFill="1" applyBorder="1" applyAlignment="1">
      <alignment horizontal="left" wrapText="1"/>
    </xf>
    <xf numFmtId="164" fontId="0" fillId="0" borderId="0" xfId="0" applyNumberFormat="1"/>
    <xf numFmtId="164" fontId="5" fillId="3" borderId="2" xfId="0" applyNumberFormat="1" applyFont="1" applyFill="1" applyBorder="1" applyAlignment="1">
      <alignment wrapText="1"/>
    </xf>
    <xf numFmtId="164" fontId="5" fillId="3" borderId="2" xfId="0" applyNumberFormat="1" applyFont="1" applyFill="1" applyBorder="1" applyAlignment="1">
      <alignment horizontal="left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/>
    <xf numFmtId="0" fontId="0" fillId="0" borderId="5" xfId="0" applyBorder="1" applyAlignment="1">
      <alignment vertical="center" wrapText="1"/>
    </xf>
    <xf numFmtId="164" fontId="2" fillId="0" borderId="2" xfId="0" applyNumberFormat="1" applyFont="1" applyBorder="1" applyAlignment="1">
      <alignment horizontal="center" wrapText="1"/>
    </xf>
    <xf numFmtId="2" fontId="2" fillId="0" borderId="2" xfId="0" applyNumberFormat="1" applyFont="1" applyBorder="1"/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164" fontId="3" fillId="0" borderId="2" xfId="0" applyNumberFormat="1" applyFont="1" applyBorder="1" applyAlignment="1">
      <alignment horizontal="center" wrapText="1"/>
    </xf>
    <xf numFmtId="2" fontId="3" fillId="0" borderId="2" xfId="0" applyNumberFormat="1" applyFont="1" applyBorder="1"/>
    <xf numFmtId="0" fontId="0" fillId="0" borderId="2" xfId="0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center" wrapText="1"/>
    </xf>
    <xf numFmtId="0" fontId="1" fillId="0" borderId="5" xfId="0" applyFont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vertical="center" wrapText="1"/>
    </xf>
    <xf numFmtId="164" fontId="8" fillId="2" borderId="2" xfId="0" applyNumberFormat="1" applyFont="1" applyFill="1" applyBorder="1" applyAlignment="1">
      <alignment horizontal="left" wrapText="1"/>
    </xf>
    <xf numFmtId="4" fontId="0" fillId="0" borderId="0" xfId="0" applyNumberFormat="1"/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wrapText="1"/>
    </xf>
    <xf numFmtId="0" fontId="0" fillId="0" borderId="1" xfId="0" applyBorder="1"/>
    <xf numFmtId="164" fontId="3" fillId="0" borderId="0" xfId="0" applyNumberFormat="1" applyFont="1" applyFill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7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Alignment="1"/>
    <xf numFmtId="0" fontId="2" fillId="0" borderId="1" xfId="0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7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7" fillId="0" borderId="0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5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7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6" fillId="0" borderId="2" xfId="0" applyFont="1" applyBorder="1" applyAlignment="1">
      <alignment wrapText="1"/>
    </xf>
    <xf numFmtId="0" fontId="12" fillId="0" borderId="7" xfId="0" applyFont="1" applyBorder="1" applyAlignment="1">
      <alignment horizont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tabSelected="1" topLeftCell="A7" zoomScale="95" zoomScaleNormal="95" workbookViewId="0">
      <selection activeCell="F15" sqref="F15"/>
    </sheetView>
  </sheetViews>
  <sheetFormatPr defaultRowHeight="15" x14ac:dyDescent="0.25"/>
  <cols>
    <col min="1" max="1" width="5.7109375" customWidth="1"/>
    <col min="2" max="2" width="52.7109375" customWidth="1"/>
    <col min="5" max="5" width="11.42578125" customWidth="1"/>
    <col min="6" max="7" width="13" customWidth="1"/>
    <col min="8" max="8" width="11.28515625" customWidth="1"/>
    <col min="9" max="9" width="13.28515625" bestFit="1" customWidth="1"/>
    <col min="10" max="10" width="9.5703125" bestFit="1" customWidth="1"/>
    <col min="12" max="12" width="10.5703125" bestFit="1" customWidth="1"/>
  </cols>
  <sheetData>
    <row r="1" spans="1:9" x14ac:dyDescent="0.25">
      <c r="B1" s="48" t="s">
        <v>0</v>
      </c>
      <c r="C1" s="49"/>
      <c r="D1" s="49"/>
      <c r="E1" s="49"/>
      <c r="F1" s="49"/>
      <c r="G1" s="49"/>
      <c r="H1" s="50"/>
    </row>
    <row r="2" spans="1:9" x14ac:dyDescent="0.25">
      <c r="B2" s="51"/>
      <c r="C2" s="49"/>
      <c r="D2" s="49"/>
      <c r="E2" s="49"/>
      <c r="F2" s="49"/>
      <c r="G2" s="49"/>
      <c r="H2" s="50"/>
    </row>
    <row r="3" spans="1:9" x14ac:dyDescent="0.25">
      <c r="B3" s="52" t="s">
        <v>41</v>
      </c>
      <c r="C3" s="52"/>
      <c r="D3" s="52"/>
      <c r="E3" s="52"/>
      <c r="F3" s="52"/>
      <c r="G3" s="52"/>
      <c r="H3" s="50"/>
    </row>
    <row r="4" spans="1:9" ht="36" x14ac:dyDescent="0.25">
      <c r="A4" s="39"/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/>
      <c r="H4" s="3"/>
    </row>
    <row r="5" spans="1:9" ht="23.25" customHeight="1" x14ac:dyDescent="0.25">
      <c r="A5" s="40" t="s">
        <v>45</v>
      </c>
      <c r="B5" s="4" t="s">
        <v>54</v>
      </c>
      <c r="C5" s="5">
        <v>19.5</v>
      </c>
      <c r="D5" s="5">
        <v>15303.7</v>
      </c>
      <c r="E5" s="5">
        <f>SUM(C5*D5)</f>
        <v>298422.15000000002</v>
      </c>
      <c r="F5" s="5">
        <f>SUM(E5)*12</f>
        <v>3581065.8000000003</v>
      </c>
      <c r="G5" s="5"/>
      <c r="H5" s="3"/>
    </row>
    <row r="6" spans="1:9" ht="22.5" customHeight="1" x14ac:dyDescent="0.25">
      <c r="A6" s="40" t="s">
        <v>53</v>
      </c>
      <c r="B6" s="4" t="s">
        <v>55</v>
      </c>
      <c r="C6" s="5">
        <f>C5</f>
        <v>19.5</v>
      </c>
      <c r="D6" s="5">
        <v>1770.2</v>
      </c>
      <c r="E6" s="5">
        <f>SUM(C6*D6)</f>
        <v>34518.9</v>
      </c>
      <c r="F6" s="5">
        <f>SUM(E6)*12</f>
        <v>414226.80000000005</v>
      </c>
      <c r="G6" s="5"/>
      <c r="H6" s="3"/>
      <c r="I6" s="6"/>
    </row>
    <row r="7" spans="1:9" x14ac:dyDescent="0.25">
      <c r="A7" s="39"/>
      <c r="B7" s="7" t="s">
        <v>6</v>
      </c>
      <c r="C7" s="8"/>
      <c r="D7" s="8">
        <f>SUM(D5:D6)</f>
        <v>17073.900000000001</v>
      </c>
      <c r="E7" s="8">
        <f>SUM(E5:E6)</f>
        <v>332941.05000000005</v>
      </c>
      <c r="F7" s="8">
        <f>SUM(F5:F6)</f>
        <v>3995292.6000000006</v>
      </c>
      <c r="G7" s="8"/>
      <c r="H7" s="3"/>
    </row>
    <row r="8" spans="1:9" x14ac:dyDescent="0.25">
      <c r="B8" s="53" t="s">
        <v>38</v>
      </c>
      <c r="C8" s="53"/>
      <c r="D8" s="53"/>
      <c r="E8" s="53"/>
      <c r="F8" s="53"/>
      <c r="G8" s="53"/>
      <c r="H8" s="3"/>
    </row>
    <row r="9" spans="1:9" ht="60.75" x14ac:dyDescent="0.25">
      <c r="A9" s="39"/>
      <c r="B9" s="54" t="s">
        <v>7</v>
      </c>
      <c r="C9" s="53"/>
      <c r="D9" s="53"/>
      <c r="E9" s="1" t="s">
        <v>37</v>
      </c>
      <c r="F9" s="9" t="s">
        <v>8</v>
      </c>
      <c r="G9" s="9" t="s">
        <v>9</v>
      </c>
      <c r="H9" s="10" t="s">
        <v>10</v>
      </c>
    </row>
    <row r="10" spans="1:9" x14ac:dyDescent="0.25">
      <c r="A10" s="42" t="s">
        <v>45</v>
      </c>
      <c r="B10" s="55" t="s">
        <v>11</v>
      </c>
      <c r="C10" s="56"/>
      <c r="D10" s="57"/>
      <c r="E10" s="11">
        <f>E13+E14+E15+E16+E17</f>
        <v>70756.070000000007</v>
      </c>
      <c r="F10" s="11">
        <f>F11+F12+F13+F14+F15+F16+F17</f>
        <v>1167221.3399999999</v>
      </c>
      <c r="G10" s="11">
        <f>G11+G12+G13+G14+G15+G16+G17</f>
        <v>1096465.2699999998</v>
      </c>
      <c r="H10" s="35">
        <f>SUM(H11:H17)</f>
        <v>5.3515661819111813</v>
      </c>
    </row>
    <row r="11" spans="1:9" ht="33" customHeight="1" x14ac:dyDescent="0.25">
      <c r="A11" s="41" t="s">
        <v>46</v>
      </c>
      <c r="B11" s="58" t="s">
        <v>42</v>
      </c>
      <c r="C11" s="59"/>
      <c r="D11" s="60"/>
      <c r="E11" s="34"/>
      <c r="F11" s="2">
        <v>269514</v>
      </c>
      <c r="G11" s="2">
        <v>269514</v>
      </c>
      <c r="H11" s="15">
        <f>G11/D7/12</f>
        <v>1.3154288123978704</v>
      </c>
    </row>
    <row r="12" spans="1:9" ht="30.75" customHeight="1" x14ac:dyDescent="0.25">
      <c r="A12" s="41" t="s">
        <v>47</v>
      </c>
      <c r="B12" s="58" t="s">
        <v>43</v>
      </c>
      <c r="C12" s="59"/>
      <c r="D12" s="60"/>
      <c r="E12" s="34"/>
      <c r="F12" s="2">
        <v>269514</v>
      </c>
      <c r="G12" s="2">
        <v>269514</v>
      </c>
      <c r="H12" s="15">
        <f>G12/D7/12</f>
        <v>1.3154288123978704</v>
      </c>
    </row>
    <row r="13" spans="1:9" ht="37.5" customHeight="1" x14ac:dyDescent="0.25">
      <c r="A13" s="41" t="s">
        <v>48</v>
      </c>
      <c r="B13" s="58" t="s">
        <v>44</v>
      </c>
      <c r="C13" s="59"/>
      <c r="D13" s="60"/>
      <c r="E13" s="13">
        <v>0</v>
      </c>
      <c r="F13" s="14">
        <v>305449.2</v>
      </c>
      <c r="G13" s="14">
        <v>305449.2</v>
      </c>
      <c r="H13" s="15">
        <f>G13/D7/12</f>
        <v>1.4908193207175866</v>
      </c>
    </row>
    <row r="14" spans="1:9" ht="14.25" customHeight="1" x14ac:dyDescent="0.25">
      <c r="A14" s="41" t="s">
        <v>49</v>
      </c>
      <c r="B14" s="61" t="s">
        <v>12</v>
      </c>
      <c r="C14" s="56"/>
      <c r="D14" s="57"/>
      <c r="E14" s="16">
        <v>0</v>
      </c>
      <c r="F14" s="14">
        <v>78000</v>
      </c>
      <c r="G14" s="14">
        <v>78000</v>
      </c>
      <c r="H14" s="15">
        <f>G14/D7/12</f>
        <v>0.38069802447009765</v>
      </c>
    </row>
    <row r="15" spans="1:9" x14ac:dyDescent="0.25">
      <c r="A15" s="41" t="s">
        <v>50</v>
      </c>
      <c r="B15" s="62" t="s">
        <v>13</v>
      </c>
      <c r="C15" s="63"/>
      <c r="D15" s="64"/>
      <c r="E15" s="45">
        <f>12000+50000</f>
        <v>62000</v>
      </c>
      <c r="F15" s="14">
        <f>12000+26500+50000+44564.14</f>
        <v>133064.14000000001</v>
      </c>
      <c r="G15" s="14">
        <f>12000+26500+50000-12000-50000+44564.14</f>
        <v>71064.14</v>
      </c>
      <c r="H15" s="15">
        <f>G15/D7/12</f>
        <v>0.34684586805982615</v>
      </c>
    </row>
    <row r="16" spans="1:9" ht="65.25" customHeight="1" x14ac:dyDescent="0.25">
      <c r="A16" s="41" t="s">
        <v>51</v>
      </c>
      <c r="B16" s="65" t="s">
        <v>14</v>
      </c>
      <c r="C16" s="47"/>
      <c r="D16" s="47"/>
      <c r="E16" s="17">
        <v>0</v>
      </c>
      <c r="F16" s="14">
        <v>92600</v>
      </c>
      <c r="G16" s="14">
        <v>92600</v>
      </c>
      <c r="H16" s="15">
        <f>G16/D7/12</f>
        <v>0.45195688546065432</v>
      </c>
    </row>
    <row r="17" spans="1:8" ht="32.25" customHeight="1" x14ac:dyDescent="0.25">
      <c r="A17" s="41" t="s">
        <v>52</v>
      </c>
      <c r="B17" s="65" t="s">
        <v>15</v>
      </c>
      <c r="C17" s="47"/>
      <c r="D17" s="47"/>
      <c r="E17" s="28">
        <v>8756.07</v>
      </c>
      <c r="F17" s="14">
        <v>19080</v>
      </c>
      <c r="G17" s="14">
        <v>10323.93</v>
      </c>
      <c r="H17" s="15">
        <f>G17/D7/12</f>
        <v>5.0388458407276598E-2</v>
      </c>
    </row>
    <row r="18" spans="1:8" ht="18" customHeight="1" x14ac:dyDescent="0.25">
      <c r="A18" s="42">
        <v>2</v>
      </c>
      <c r="B18" s="66" t="s">
        <v>16</v>
      </c>
      <c r="C18" s="47"/>
      <c r="D18" s="47"/>
      <c r="E18" s="18">
        <f>SUM(E19:E23)</f>
        <v>32340.49</v>
      </c>
      <c r="F18" s="18">
        <f t="shared" ref="F18:H18" si="0">SUM(F19:F23)</f>
        <v>435828.6</v>
      </c>
      <c r="G18" s="18">
        <f t="shared" si="0"/>
        <v>409704.72</v>
      </c>
      <c r="H18" s="30">
        <f t="shared" si="0"/>
        <v>1.999663814359929</v>
      </c>
    </row>
    <row r="19" spans="1:8" ht="30" customHeight="1" x14ac:dyDescent="0.25">
      <c r="A19" s="41" t="s">
        <v>56</v>
      </c>
      <c r="B19" s="46" t="s">
        <v>86</v>
      </c>
      <c r="C19" s="47"/>
      <c r="D19" s="47"/>
      <c r="E19" s="17">
        <v>0</v>
      </c>
      <c r="F19" s="14">
        <f>279828.6-272508.6</f>
        <v>7320</v>
      </c>
      <c r="G19" s="14">
        <f>279828.6-272508.6</f>
        <v>7320</v>
      </c>
      <c r="H19" s="15">
        <f>G19/D7/12</f>
        <v>3.5727045373347623E-2</v>
      </c>
    </row>
    <row r="20" spans="1:8" ht="30" customHeight="1" x14ac:dyDescent="0.25">
      <c r="A20" s="41" t="s">
        <v>57</v>
      </c>
      <c r="B20" s="46" t="s">
        <v>87</v>
      </c>
      <c r="C20" s="47"/>
      <c r="D20" s="47"/>
      <c r="E20" s="43"/>
      <c r="F20" s="14">
        <v>272508.59999999998</v>
      </c>
      <c r="G20" s="14">
        <v>272508.59999999998</v>
      </c>
      <c r="H20" s="15">
        <f>G20/D7/12</f>
        <v>1.3300446880911798</v>
      </c>
    </row>
    <row r="21" spans="1:8" x14ac:dyDescent="0.25">
      <c r="A21" s="41" t="s">
        <v>58</v>
      </c>
      <c r="B21" s="67" t="s">
        <v>17</v>
      </c>
      <c r="C21" s="68"/>
      <c r="D21" s="68"/>
      <c r="E21" s="29">
        <v>3153.7</v>
      </c>
      <c r="F21" s="14">
        <v>6000</v>
      </c>
      <c r="G21" s="14">
        <v>2846.3</v>
      </c>
      <c r="H21" s="15">
        <f>G21/D7/12</f>
        <v>1.3892061372426141E-2</v>
      </c>
    </row>
    <row r="22" spans="1:8" x14ac:dyDescent="0.25">
      <c r="A22" s="41" t="s">
        <v>59</v>
      </c>
      <c r="B22" s="67" t="s">
        <v>40</v>
      </c>
      <c r="C22" s="68"/>
      <c r="D22" s="68"/>
      <c r="E22" s="29">
        <v>22970.18</v>
      </c>
      <c r="F22" s="14">
        <v>150000</v>
      </c>
      <c r="G22" s="14">
        <v>127029.82</v>
      </c>
      <c r="H22" s="15">
        <f>G22/D7/12</f>
        <v>0.62000001952297557</v>
      </c>
    </row>
    <row r="23" spans="1:8" x14ac:dyDescent="0.25">
      <c r="A23" s="41" t="s">
        <v>85</v>
      </c>
      <c r="B23" s="67" t="s">
        <v>18</v>
      </c>
      <c r="C23" s="68"/>
      <c r="D23" s="68"/>
      <c r="E23" s="29">
        <v>6216.61</v>
      </c>
      <c r="F23" s="14">
        <v>0</v>
      </c>
      <c r="G23" s="14"/>
      <c r="H23" s="15">
        <f>G23/D7/12</f>
        <v>0</v>
      </c>
    </row>
    <row r="24" spans="1:8" x14ac:dyDescent="0.25">
      <c r="A24" s="42" t="s">
        <v>60</v>
      </c>
      <c r="B24" s="69" t="s">
        <v>19</v>
      </c>
      <c r="C24" s="47"/>
      <c r="D24" s="47"/>
      <c r="E24" s="18">
        <f>E25+E27</f>
        <v>220000</v>
      </c>
      <c r="F24" s="18">
        <f>F25+F26+F27</f>
        <v>498142.02</v>
      </c>
      <c r="G24" s="18">
        <f>G25+G26+G27</f>
        <v>278142.02</v>
      </c>
      <c r="H24" s="30">
        <f>SUM(H25:H27)</f>
        <v>1.3575399684118252</v>
      </c>
    </row>
    <row r="25" spans="1:8" ht="46.5" customHeight="1" x14ac:dyDescent="0.25">
      <c r="A25" s="41" t="s">
        <v>61</v>
      </c>
      <c r="B25" s="46" t="s">
        <v>84</v>
      </c>
      <c r="C25" s="47"/>
      <c r="D25" s="47"/>
      <c r="E25" s="28">
        <f>150000+20000+50000+50000-50000</f>
        <v>220000</v>
      </c>
      <c r="F25" s="14">
        <f>235235.76+150000+20000+50000+50000-50000-233075.71</f>
        <v>222160.05000000002</v>
      </c>
      <c r="G25" s="14">
        <v>2160.0500000000002</v>
      </c>
      <c r="H25" s="15">
        <f>G25/D7/12</f>
        <v>1.0542650868674799E-2</v>
      </c>
    </row>
    <row r="26" spans="1:8" ht="20.25" customHeight="1" x14ac:dyDescent="0.25">
      <c r="A26" s="41" t="s">
        <v>62</v>
      </c>
      <c r="B26" s="46" t="s">
        <v>88</v>
      </c>
      <c r="C26" s="47"/>
      <c r="D26" s="47"/>
      <c r="E26" s="28"/>
      <c r="F26" s="14">
        <v>260381.97</v>
      </c>
      <c r="G26" s="14">
        <v>260381.97</v>
      </c>
      <c r="H26" s="15">
        <f>G26/D7/12</f>
        <v>1.2708577126491309</v>
      </c>
    </row>
    <row r="27" spans="1:8" x14ac:dyDescent="0.25">
      <c r="A27" s="41" t="s">
        <v>83</v>
      </c>
      <c r="B27" s="67" t="s">
        <v>20</v>
      </c>
      <c r="C27" s="68"/>
      <c r="D27" s="68"/>
      <c r="E27" s="20">
        <v>0</v>
      </c>
      <c r="F27" s="21">
        <v>15600</v>
      </c>
      <c r="G27" s="21">
        <v>15600</v>
      </c>
      <c r="H27" s="12">
        <f>G27/D7/12</f>
        <v>7.6139604894019525E-2</v>
      </c>
    </row>
    <row r="28" spans="1:8" x14ac:dyDescent="0.25">
      <c r="A28" s="42" t="s">
        <v>63</v>
      </c>
      <c r="B28" s="69" t="s">
        <v>21</v>
      </c>
      <c r="C28" s="47"/>
      <c r="D28" s="47"/>
      <c r="E28" s="18">
        <f>SUM(E29:E35)</f>
        <v>51853.9</v>
      </c>
      <c r="F28" s="18">
        <f>SUM(F29:F35)</f>
        <v>758738.45000000007</v>
      </c>
      <c r="G28" s="18">
        <f>SUM(G29:G35)</f>
        <v>714347.51</v>
      </c>
      <c r="H28" s="30">
        <f>SUM(H29:H35)</f>
        <v>3.4865472543863238</v>
      </c>
    </row>
    <row r="29" spans="1:8" ht="30.75" customHeight="1" x14ac:dyDescent="0.25">
      <c r="A29" s="41" t="s">
        <v>64</v>
      </c>
      <c r="B29" s="46" t="s">
        <v>22</v>
      </c>
      <c r="C29" s="47"/>
      <c r="D29" s="47"/>
      <c r="E29" s="17">
        <v>0</v>
      </c>
      <c r="F29" s="21">
        <v>115324.44</v>
      </c>
      <c r="G29" s="14">
        <v>115324.44</v>
      </c>
      <c r="H29" s="15">
        <f>G29/D7/12</f>
        <v>0.56286905745026028</v>
      </c>
    </row>
    <row r="30" spans="1:8" x14ac:dyDescent="0.25">
      <c r="A30" s="41" t="s">
        <v>66</v>
      </c>
      <c r="B30" s="46" t="s">
        <v>89</v>
      </c>
      <c r="C30" s="47"/>
      <c r="D30" s="47"/>
      <c r="E30" s="17">
        <v>0</v>
      </c>
      <c r="F30" s="21">
        <v>131088.71</v>
      </c>
      <c r="G30" s="14">
        <v>131088.71</v>
      </c>
      <c r="H30" s="15">
        <f>G30/D7/12</f>
        <v>0.63981042214530159</v>
      </c>
    </row>
    <row r="31" spans="1:8" ht="26.25" customHeight="1" x14ac:dyDescent="0.25">
      <c r="A31" s="41" t="s">
        <v>67</v>
      </c>
      <c r="B31" s="67" t="s">
        <v>23</v>
      </c>
      <c r="C31" s="68"/>
      <c r="D31" s="68"/>
      <c r="E31" s="20">
        <v>0</v>
      </c>
      <c r="F31" s="21">
        <v>324240</v>
      </c>
      <c r="G31" s="14">
        <v>324240</v>
      </c>
      <c r="H31" s="15">
        <f>G31/D7/12</f>
        <v>1.5825324032587751</v>
      </c>
    </row>
    <row r="32" spans="1:8" x14ac:dyDescent="0.25">
      <c r="A32" s="41" t="s">
        <v>68</v>
      </c>
      <c r="B32" s="46" t="s">
        <v>24</v>
      </c>
      <c r="C32" s="47"/>
      <c r="D32" s="47"/>
      <c r="E32" s="28">
        <v>7462.96</v>
      </c>
      <c r="F32" s="21">
        <v>0</v>
      </c>
      <c r="G32" s="14">
        <v>0</v>
      </c>
      <c r="H32" s="15">
        <f>G32/D7/12</f>
        <v>0</v>
      </c>
    </row>
    <row r="33" spans="1:12" ht="34.5" customHeight="1" x14ac:dyDescent="0.25">
      <c r="A33" s="41" t="s">
        <v>69</v>
      </c>
      <c r="B33" s="46" t="s">
        <v>25</v>
      </c>
      <c r="C33" s="47"/>
      <c r="D33" s="47"/>
      <c r="E33" s="28">
        <v>44390.94</v>
      </c>
      <c r="F33" s="21">
        <v>130440</v>
      </c>
      <c r="G33" s="14">
        <v>86049.06</v>
      </c>
      <c r="H33" s="15">
        <f>G33/D7/12</f>
        <v>0.41998342499370378</v>
      </c>
    </row>
    <row r="34" spans="1:12" x14ac:dyDescent="0.25">
      <c r="A34" s="41" t="s">
        <v>70</v>
      </c>
      <c r="B34" s="67" t="s">
        <v>26</v>
      </c>
      <c r="C34" s="68"/>
      <c r="D34" s="68"/>
      <c r="E34" s="17">
        <v>0</v>
      </c>
      <c r="F34" s="21">
        <v>43080</v>
      </c>
      <c r="G34" s="14">
        <v>43080</v>
      </c>
      <c r="H34" s="15">
        <f>G34/D7/12</f>
        <v>0.21026244736117697</v>
      </c>
    </row>
    <row r="35" spans="1:12" ht="18" customHeight="1" x14ac:dyDescent="0.25">
      <c r="A35" s="41" t="s">
        <v>71</v>
      </c>
      <c r="B35" s="67" t="s">
        <v>27</v>
      </c>
      <c r="C35" s="68"/>
      <c r="D35" s="68"/>
      <c r="E35" s="20">
        <v>0</v>
      </c>
      <c r="F35" s="21">
        <v>14565.3</v>
      </c>
      <c r="G35" s="14">
        <v>14565.3</v>
      </c>
      <c r="H35" s="15">
        <f>G35/D7/12</f>
        <v>7.1089499177106566E-2</v>
      </c>
    </row>
    <row r="36" spans="1:12" ht="34.5" customHeight="1" x14ac:dyDescent="0.25">
      <c r="A36" s="42" t="s">
        <v>72</v>
      </c>
      <c r="B36" s="69" t="s">
        <v>39</v>
      </c>
      <c r="C36" s="47"/>
      <c r="D36" s="47"/>
      <c r="E36" s="18">
        <v>0</v>
      </c>
      <c r="F36" s="18">
        <v>0</v>
      </c>
      <c r="G36" s="18">
        <v>0</v>
      </c>
      <c r="H36" s="19">
        <f>G36/D7/12</f>
        <v>0</v>
      </c>
    </row>
    <row r="37" spans="1:12" ht="36" customHeight="1" x14ac:dyDescent="0.25">
      <c r="A37" s="42" t="s">
        <v>73</v>
      </c>
      <c r="B37" s="69" t="s">
        <v>28</v>
      </c>
      <c r="C37" s="47"/>
      <c r="D37" s="47"/>
      <c r="E37" s="30">
        <f>SUM(E38:E40)</f>
        <v>0</v>
      </c>
      <c r="F37" s="30">
        <f>SUM(F38:F40)</f>
        <v>378087</v>
      </c>
      <c r="G37" s="30">
        <f>SUM(G38:G40)</f>
        <v>378087</v>
      </c>
      <c r="H37" s="30">
        <f>SUM(H38:H40)</f>
        <v>1.845345820228536</v>
      </c>
    </row>
    <row r="38" spans="1:12" ht="31.5" customHeight="1" x14ac:dyDescent="0.25">
      <c r="A38" s="41" t="s">
        <v>74</v>
      </c>
      <c r="B38" s="46" t="s">
        <v>29</v>
      </c>
      <c r="C38" s="47"/>
      <c r="D38" s="47"/>
      <c r="E38" s="17">
        <v>0</v>
      </c>
      <c r="F38" s="14">
        <v>194649</v>
      </c>
      <c r="G38" s="14">
        <v>194649</v>
      </c>
      <c r="H38" s="15">
        <f>G38/D7/12</f>
        <v>0.9500319200651286</v>
      </c>
    </row>
    <row r="39" spans="1:12" ht="28.5" customHeight="1" x14ac:dyDescent="0.25">
      <c r="A39" s="41" t="s">
        <v>75</v>
      </c>
      <c r="B39" s="46" t="s">
        <v>30</v>
      </c>
      <c r="C39" s="47"/>
      <c r="D39" s="47"/>
      <c r="E39" s="17">
        <v>0</v>
      </c>
      <c r="F39" s="21">
        <v>89838</v>
      </c>
      <c r="G39" s="21">
        <v>89838</v>
      </c>
      <c r="H39" s="12">
        <f>G39/D7/12</f>
        <v>0.43847627079929014</v>
      </c>
    </row>
    <row r="40" spans="1:12" x14ac:dyDescent="0.25">
      <c r="A40" s="41" t="s">
        <v>76</v>
      </c>
      <c r="B40" s="67" t="s">
        <v>31</v>
      </c>
      <c r="C40" s="68"/>
      <c r="D40" s="68"/>
      <c r="E40" s="20">
        <v>0</v>
      </c>
      <c r="F40" s="14">
        <v>93600</v>
      </c>
      <c r="G40" s="14">
        <v>93600</v>
      </c>
      <c r="H40" s="15">
        <f>G40/D7/12</f>
        <v>0.45683762936411715</v>
      </c>
    </row>
    <row r="41" spans="1:12" x14ac:dyDescent="0.25">
      <c r="A41" s="42" t="s">
        <v>77</v>
      </c>
      <c r="B41" s="72" t="s">
        <v>81</v>
      </c>
      <c r="C41" s="73"/>
      <c r="D41" s="74"/>
      <c r="E41" s="22">
        <v>0</v>
      </c>
      <c r="F41" s="18">
        <v>36000</v>
      </c>
      <c r="G41" s="18">
        <v>36000</v>
      </c>
      <c r="H41" s="19">
        <f>G41/D7/12</f>
        <v>0.17570678052466041</v>
      </c>
    </row>
    <row r="42" spans="1:12" x14ac:dyDescent="0.25">
      <c r="A42" s="42" t="s">
        <v>78</v>
      </c>
      <c r="B42" s="72" t="s">
        <v>82</v>
      </c>
      <c r="C42" s="59"/>
      <c r="D42" s="60"/>
      <c r="E42" s="44">
        <f>0</f>
        <v>0</v>
      </c>
      <c r="F42" s="18">
        <f>179676+71870.4-27306.26-44564.14</f>
        <v>179676</v>
      </c>
      <c r="G42" s="18">
        <f>179676+71870.4-27306.26-44564.14</f>
        <v>179676</v>
      </c>
      <c r="H42" s="19">
        <f>G42/D7/12</f>
        <v>0.87695254159858027</v>
      </c>
    </row>
    <row r="43" spans="1:12" x14ac:dyDescent="0.25">
      <c r="A43" s="42" t="s">
        <v>79</v>
      </c>
      <c r="B43" s="69" t="s">
        <v>34</v>
      </c>
      <c r="C43" s="47"/>
      <c r="D43" s="47"/>
      <c r="E43" s="27">
        <v>835332.91</v>
      </c>
      <c r="F43" s="18">
        <v>104480</v>
      </c>
      <c r="G43" s="18">
        <v>0</v>
      </c>
      <c r="H43" s="19">
        <f>G43/D7/12</f>
        <v>0</v>
      </c>
    </row>
    <row r="44" spans="1:12" x14ac:dyDescent="0.25">
      <c r="A44" s="40"/>
      <c r="B44" s="72" t="s">
        <v>32</v>
      </c>
      <c r="C44" s="73"/>
      <c r="D44" s="74"/>
      <c r="E44" s="18">
        <f>E10+E18+E24+E28+E37+E36+E41+E42+E43</f>
        <v>1210283.3700000001</v>
      </c>
      <c r="F44" s="18">
        <f>F10+F18+F24+F28+F37+F36+F41+F42+F43</f>
        <v>3558173.41</v>
      </c>
      <c r="G44" s="18">
        <f>G10+G18+G24+G28+G37+G36+G41+G42+G43</f>
        <v>3092422.5199999996</v>
      </c>
      <c r="H44" s="30">
        <f>H10+H18+H24+H28+H37+H36+H41+H42+H43</f>
        <v>15.093322361421034</v>
      </c>
      <c r="I44" s="37"/>
      <c r="J44" s="38"/>
      <c r="L44" s="33"/>
    </row>
    <row r="45" spans="1:12" x14ac:dyDescent="0.25">
      <c r="A45" s="42" t="s">
        <v>80</v>
      </c>
      <c r="B45" s="69" t="s">
        <v>33</v>
      </c>
      <c r="C45" s="47"/>
      <c r="D45" s="47"/>
      <c r="E45" s="36">
        <v>0</v>
      </c>
      <c r="F45" s="23">
        <v>903550</v>
      </c>
      <c r="G45" s="21">
        <v>903550</v>
      </c>
      <c r="H45" s="12">
        <f>G45/D7/12</f>
        <v>4.409996153973804</v>
      </c>
    </row>
    <row r="46" spans="1:12" x14ac:dyDescent="0.25">
      <c r="A46" s="39"/>
      <c r="B46" s="71" t="s">
        <v>35</v>
      </c>
      <c r="C46" s="71"/>
      <c r="D46" s="71"/>
      <c r="E46" s="1">
        <f>E44+E45</f>
        <v>1210283.3700000001</v>
      </c>
      <c r="F46" s="26">
        <f t="shared" ref="F46:H46" si="1">F44+F45</f>
        <v>4461723.41</v>
      </c>
      <c r="G46" s="26">
        <f t="shared" si="1"/>
        <v>3995972.5199999996</v>
      </c>
      <c r="H46" s="31">
        <f t="shared" si="1"/>
        <v>19.503318515394838</v>
      </c>
    </row>
    <row r="47" spans="1:12" x14ac:dyDescent="0.25">
      <c r="A47" s="39"/>
      <c r="B47" s="24" t="s">
        <v>36</v>
      </c>
      <c r="C47" s="32">
        <v>15303.7</v>
      </c>
      <c r="D47" s="25">
        <v>1770.2</v>
      </c>
      <c r="E47" s="25"/>
      <c r="F47" s="9"/>
      <c r="G47" s="14"/>
      <c r="H47" s="15"/>
    </row>
    <row r="48" spans="1:12" x14ac:dyDescent="0.25">
      <c r="A48" s="39"/>
      <c r="B48" s="71"/>
      <c r="C48" s="71"/>
      <c r="D48" s="71"/>
      <c r="E48" s="25"/>
      <c r="F48" s="9"/>
      <c r="G48" s="9"/>
      <c r="H48" s="15"/>
    </row>
    <row r="49" spans="2:9" ht="18.75" x14ac:dyDescent="0.3">
      <c r="B49" s="70" t="s">
        <v>65</v>
      </c>
      <c r="C49" s="70"/>
      <c r="D49" s="70"/>
      <c r="E49" s="70"/>
      <c r="F49" s="70"/>
      <c r="G49" s="70"/>
      <c r="H49" s="70"/>
    </row>
    <row r="57" spans="2:9" x14ac:dyDescent="0.25">
      <c r="I57">
        <v>1</v>
      </c>
    </row>
  </sheetData>
  <mergeCells count="43">
    <mergeCell ref="B20:D20"/>
    <mergeCell ref="B49:H49"/>
    <mergeCell ref="B48:D48"/>
    <mergeCell ref="B35:D35"/>
    <mergeCell ref="B36:D36"/>
    <mergeCell ref="B37:D37"/>
    <mergeCell ref="B38:D38"/>
    <mergeCell ref="B39:D39"/>
    <mergeCell ref="B40:D40"/>
    <mergeCell ref="B41:D41"/>
    <mergeCell ref="B44:D44"/>
    <mergeCell ref="B45:D45"/>
    <mergeCell ref="B46:D46"/>
    <mergeCell ref="B43:D43"/>
    <mergeCell ref="B42:D42"/>
    <mergeCell ref="B34:D34"/>
    <mergeCell ref="B21:D21"/>
    <mergeCell ref="B23:D23"/>
    <mergeCell ref="B24:D24"/>
    <mergeCell ref="B25:D25"/>
    <mergeCell ref="B27:D27"/>
    <mergeCell ref="B28:D28"/>
    <mergeCell ref="B29:D29"/>
    <mergeCell ref="B30:D30"/>
    <mergeCell ref="B31:D31"/>
    <mergeCell ref="B32:D32"/>
    <mergeCell ref="B33:D33"/>
    <mergeCell ref="B22:D22"/>
    <mergeCell ref="B26:D26"/>
    <mergeCell ref="B19:D19"/>
    <mergeCell ref="B1:H2"/>
    <mergeCell ref="B3:H3"/>
    <mergeCell ref="B8:G8"/>
    <mergeCell ref="B9:D9"/>
    <mergeCell ref="B10:D10"/>
    <mergeCell ref="B13:D13"/>
    <mergeCell ref="B14:D14"/>
    <mergeCell ref="B15:D15"/>
    <mergeCell ref="B16:D16"/>
    <mergeCell ref="B17:D17"/>
    <mergeCell ref="B18:D18"/>
    <mergeCell ref="B12:D12"/>
    <mergeCell ref="B11:D11"/>
  </mergeCells>
  <pageMargins left="0.11811023622047245" right="0.11811023622047245" top="0.15748031496062992" bottom="0.15748031496062992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2021-01-21T09:13:34Z</cp:lastPrinted>
  <dcterms:created xsi:type="dcterms:W3CDTF">2020-11-30T03:23:38Z</dcterms:created>
  <dcterms:modified xsi:type="dcterms:W3CDTF">2021-01-26T16:10:13Z</dcterms:modified>
</cp:coreProperties>
</file>